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300" windowWidth="14940" windowHeight="8640" activeTab="0"/>
  </bookViews>
  <sheets>
    <sheet name="Calcul SALAR" sheetId="1" r:id="rId1"/>
    <sheet name="Calcul PLATA CU ORA" sheetId="2" r:id="rId2"/>
    <sheet name="Gr01" sheetId="3" state="veryHidden" r:id="rId3"/>
    <sheet name="Gr02" sheetId="4" state="veryHidden" r:id="rId4"/>
    <sheet name="Gr03" sheetId="5" state="veryHidden" r:id="rId5"/>
    <sheet name="Gr04" sheetId="6" state="veryHidden" r:id="rId6"/>
    <sheet name="Gr05" sheetId="7" state="veryHidden" r:id="rId7"/>
    <sheet name="Gr06" sheetId="8" state="veryHidden" r:id="rId8"/>
    <sheet name="Gr07" sheetId="9" state="veryHidden" r:id="rId9"/>
    <sheet name="Gr08" sheetId="10" state="veryHidden" r:id="rId10"/>
    <sheet name="Gr09" sheetId="11" state="veryHidden" r:id="rId11"/>
    <sheet name="Gr10" sheetId="12" state="veryHidden" r:id="rId12"/>
  </sheets>
  <definedNames>
    <definedName name="_xlfn.BAHTTEXT" hidden="1">#NAME?</definedName>
    <definedName name="avans">'Calcul SALAR'!$R$17</definedName>
    <definedName name="baza">'Calcul SALAR'!$L$12</definedName>
    <definedName name="car">'Calcul SALAR'!$R$18</definedName>
    <definedName name="cas">'Calcul SALAR'!$L$20</definedName>
    <definedName name="cass">'Calcul SALAR'!$L$19</definedName>
    <definedName name="concediu">'Calcul SALAR'!$C$14</definedName>
    <definedName name="condperic">'Calcul SALAR'!$R$11</definedName>
    <definedName name="conducere">'Calcul SALAR'!$L$8</definedName>
    <definedName name="deducere">'Calcul SALAR'!$R$14</definedName>
    <definedName name="dirig">'Calcul SALAR'!$L$11</definedName>
    <definedName name="doctorat">'Calcul SALAR'!$R$9</definedName>
    <definedName name="grila">'Calcul SALAR'!$L$7</definedName>
    <definedName name="impozit">'Calcul SALAR'!$R$16</definedName>
    <definedName name="pcond">'Calcul SALAR'!$K$8</definedName>
    <definedName name="pdir">'Calcul SALAR'!$K$11</definedName>
    <definedName name="pdoctor">'Calcul SALAR'!$Q$9</definedName>
    <definedName name="plo">'Calcul SALAR'!$L$14</definedName>
    <definedName name="practicaped">'Calcul SALAR'!$R$10</definedName>
    <definedName name="prconc">'Calcul SALAR'!$C$1</definedName>
    <definedName name="prural">'Calcul SALAR'!$Q$8</definedName>
    <definedName name="psalgrad">'Calcul SALAR'!$K$10</definedName>
    <definedName name="psimultan">'Calcul SALAR'!$Q$12</definedName>
    <definedName name="pspecial">'Calcul SALAR'!$K$9</definedName>
    <definedName name="pvechime">'Calcul SALAR'!$Q$7</definedName>
    <definedName name="rural">'Calcul SALAR'!$R$8</definedName>
    <definedName name="salgrad">'Calcul SALAR'!$L$10</definedName>
    <definedName name="salincadrare">'Calcul SALAR'!$L$5</definedName>
    <definedName name="simultan">'Calcul SALAR'!$R$12</definedName>
    <definedName name="sindicat">'Calcul SALAR'!$R$15</definedName>
    <definedName name="somaj">'Calcul SALAR'!$L$18</definedName>
    <definedName name="special">'Calcul SALAR'!$L$9</definedName>
    <definedName name="totalbrut">'Calcul SALAR'!$L$16</definedName>
    <definedName name="Vconducere">'Calcul SALAR'!$C$3</definedName>
    <definedName name="vdir">'Calcul SALAR'!$C$7</definedName>
    <definedName name="vdoctor">'Calcul SALAR'!$C$11</definedName>
    <definedName name="vechime">'Calcul SALAR'!$R$7</definedName>
    <definedName name="vgmerit">'Calcul SALAR'!$C$5</definedName>
    <definedName name="Vrural">'Calcul SALAR'!$C$10</definedName>
    <definedName name="vsalb">'Calcul SALAR'!$C$8</definedName>
    <definedName name="vsalincadrare">'Calcul SALAR'!$C$2</definedName>
    <definedName name="vsimultan">'Calcul SALAR'!$C$12</definedName>
    <definedName name="vsmerit">'Calcul SALAR'!$C$6</definedName>
    <definedName name="Vspecial">'Calcul SALAR'!$C$4</definedName>
    <definedName name="Vvechime">'Calcul SALAR'!$C$9</definedName>
    <definedName name="zileconcediu">'Calcul SALAR'!$N$3</definedName>
    <definedName name="zilelucrate">'Calcul SALAR'!$N$2</definedName>
    <definedName name="zilelucratoare">'Calcul SALAR'!$N$1</definedName>
  </definedNames>
  <calcPr fullCalcOnLoad="1"/>
</workbook>
</file>

<file path=xl/comments1.xml><?xml version="1.0" encoding="utf-8"?>
<comments xmlns="http://schemas.openxmlformats.org/spreadsheetml/2006/main">
  <authors>
    <author>Jimmy</author>
    <author>Jim</author>
    <author>Kotai</author>
  </authors>
  <commentList>
    <comment ref="K14" authorId="0">
      <text>
        <r>
          <rPr>
            <b/>
            <sz val="8"/>
            <rFont val="Tahoma"/>
            <family val="0"/>
          </rPr>
          <t xml:space="preserve">1/72  pentru norma didactică de 18 ore pe săptămână în înv. preuniv.
1/64 pentru norma didactică de 16 ore/săpt. în învăţământul special.
1/80 pentru norma didactică de 20 de ore/săpt. în învăţământul special.
1/96 pentru n orma didactică de 24 ore pe săptămână în înv. preuniv.
1/80 pentru învăţători, institutori învăţământ primar.
1/100 pentru educatoare, institutori învăţământ preşcolar.
Personalul didactic cu gradul I si cu vechime peste 25 de ani beneficiaza
de reducerea normei cu 2 ore. Pentru aceasta categorie:
1/64  pentru norma didactică de 16 ore pe săptămână în înv. preuniv.
1/56 pentru norma didactică de 14 ore/săpt. în învăţământul special.
1/72 pentru norma didactică de 18 de ore/săpt. în învăţământul special.
1/88 pentru norma didactică de 22 ore pe săptămână în înv. preuniv.
1/72 pentru învăţători, institutori învăţământ primar.
1/92 pentru educatoare, institutori învăţământ preşcolar.
</t>
        </r>
      </text>
    </comment>
    <comment ref="Q14" authorId="0">
      <text>
        <r>
          <rPr>
            <b/>
            <sz val="8"/>
            <rFont val="Tahoma"/>
            <family val="0"/>
          </rPr>
          <t>Număr persoane în întreţinere</t>
        </r>
      </text>
    </comment>
    <comment ref="F21" authorId="0">
      <text>
        <r>
          <rPr>
            <b/>
            <sz val="8"/>
            <rFont val="Tahoma"/>
            <family val="0"/>
          </rPr>
          <t>Versiunea 3.0 / 01.03.2009
- s-a introdus posibilitatea alegerii cotei de 10,5% la CAS incepand cu februarie 2009 cf. Legii nr.19/2009
- s-a introdus perioada 2008 OCT - 2009 MAR la selectie perioada si s-a scos 2008 OCT-DECv1
- s-a introdus posibilitatea anularii deducerii personale
- s-a introdus foaia PLO pentru calculul platii cu ora
Versiunea 2.6 / 03.02.2008
- s-au introdus noile grile pentru anul 2008 (pentru perioada OCT-DEC 2008 exista doua variante: v1 crestere de 6%, v2 crestere de 9%
în funcţie de realizarea prinipalilor indicatori economici pe care este construit bugetul de stat pe anul 2008 cf. OG nr.15/2008)
- s-a introdus posibilitatea alegerii contributiei de somaj 0,5% aplicat la brut din 01.01.2008
- s-a introdus posibilitatea alegerii procentului CASS de 5,5% incepand cu 01.07.2008
Versiunea 2.5 / 22.11.2007
- s-a scos plata cu ora si diferentele anterioare de la calculul premiului de 2%
- la sindicat se poate alege daca procentul se aplica la sal. de baza sau la total brut
- corectat formula de la plata cu ora pentru a accepta coeficientii 96 si 100
Versiunea 2.4 / 21.09.2007
- s-a extins plaja de valori pentru spor de periculozitate pana la 50% (exista unitati - penitenciare unde se acorda 30%)
- CAS se calculeaza la total brut, adica si la plata cu ora (Legea 250 din 19.07.2007 M.of.486/2007 privind modificarea Legii 19/2000)
Versiunea 2.3 / 15.08.2007
- s-au introdus coeficientii aprobati de Legea 220/2007 (10% marire la cei cu gradul I)
- s-au introdus coeficientii noi prevazuti la plata cu ora in OMECT nr.1350/2007 (1/92 si 1/100)
Versiunea 2.2 / 08.05.2007
- s-a introdus posibilitatea selectării procentului la gradaţia de merit 20% sau 25% (cf. Legii nr.108/2007 de modificare a Statutului)
Versiunea 2.1 / 15.04.2007
- s-a introdus posibilitatea rotunjirii în sus la calculul salariului din grilă. În acest moment nu există bază legală, dar grilele aşa au fost publicate.
- s-a introdus posibilitatea calculului cu concediu de odihnă
Versiunea 2.0 / 10.04.2007
- s-a refăcut complet macheta cu posibilitatea selectării perioadelor când coeficienţii sau referinţa se modifică
- sindicat se aplică doar la salariul de bază
- fondul de 2% se aplică şi la plata cu ora
Versiunea 1.22 / 05.01.2007
- s-a introdus noul coeficient 1,000 pentru luna decembrie 2006 conform Legii nr.490/28.12.2006 (221,307) , posibilitatea selectării lunii
  decembrie în loc de septembrie  
Versiunea 1.21 / 03.11.2006
- s-a corectat referirea la OG nr.3/2006 in OG nr.4/2006 cum era corect.
Versiunea 1.2 / 13.04.2006
- s-au introdus coeficienţii 56 şi 88 la plata cu ora cf. OMEdC nr.3541/04.04.2006
- s-a introdus la calculul plăţii cu ora Salariul/Gradaţia de merit cf. OMEdC nr.3541/04.04.2006
- s-a introdus posibilitatea anulării reţinerilor: şomaj, CAS, CASS
- s-a introdus posibilitatea măririi/diminuării a salariului din grila cu 15% în funcţie de vechimea neîntreruptă în învăţământ
  (la cei încadraţi într-o tranşă sub 10 ani dar cu vechime neîntreruptă peste 10 ani în învăţământ - coeficientul se înmulţeşte
   cu 1,15, iar la cei încadraţi într-o tranşă peste 10 ani, care nu au 10 ani vechime neîntreruptă în învăţământ se împarte cu 1,15)
------------------------------
Versiunea 1.1 / 20.02.2006
- posibilitatea selectării manuale a coeficientului de ierarhizare şi a salariului coresp. coef. 1 (210.807 lei pe 2006 cf. OG nr.3/2006)
- s-a introdus posibilitatea aplicării 2% premii
- la cotizatia de sindicat mai multe opţiuni
------------------------------
Versiunea 1.0 / 12.02.2006
- versiunea iniţială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Prezenta aplicaţie este pentru calculul salariului personalului didactic din învăţământul preuniversitar
şi se bazează pe coeficienţii din OG nr.4/2006, Legii 490/2006, OG nr.11/2007 aprobata de Legea 220/2007,
OG nr.15/2008 cu modificările ulterioare, OUG nr.1/2009 şi metodologia de calcul conform OMECT nr.1350/20.06.2007.
Autorul nu-şi asumă nici o responsabilitate pentru eventuale greşeli de calcul provenite din folosirea machetei.
Eventualele observaţii, propuneri, sugestii se pot trimite pe adresa de e-mail kcsaba@licteneg.ro
</t>
        </r>
      </text>
    </comment>
    <comment ref="K4" authorId="0">
      <text>
        <r>
          <rPr>
            <b/>
            <sz val="8"/>
            <rFont val="Tahoma"/>
            <family val="0"/>
          </rPr>
          <t>Doar pentru transele de pana la 10 ani, in cazul in care
exista vechime neintrerupta de peste 10 ani.</t>
        </r>
      </text>
    </comment>
    <comment ref="J4" authorId="0">
      <text>
        <r>
          <rPr>
            <b/>
            <sz val="8"/>
            <rFont val="Tahoma"/>
            <family val="0"/>
          </rPr>
          <t>Doar pentru transele de peste 10 ani daca nu exista
vechime neintrerupta de 10 ani.</t>
        </r>
      </text>
    </comment>
    <comment ref="K3" authorId="0">
      <text>
        <r>
          <rPr>
            <sz val="8"/>
            <rFont val="Tahoma"/>
            <family val="0"/>
          </rPr>
          <t xml:space="preserve">Rotunjirea salariului din grila în sus la 1 leu în favoarea salariatului.
</t>
        </r>
        <r>
          <rPr>
            <i/>
            <sz val="8"/>
            <rFont val="Tahoma"/>
            <family val="2"/>
          </rPr>
          <t>Observatie: In acest moment nu exista baza legala pentru aceasta
rotunjire, dar grilele pentru 2007 asa au fost publicate.</t>
        </r>
      </text>
    </comment>
    <comment ref="O1" authorId="0">
      <text>
        <r>
          <rPr>
            <sz val="8"/>
            <rFont val="Tahoma"/>
            <family val="0"/>
          </rPr>
          <t>01.2006:21  01.2007:21 01.2008:21 01.2009:20
02.2006:20  02.2007:20 02.2008:21 02.2009:20
03.2006:23  03.2007:22 03.2008:21 03.2009:22
04.2006:20  04.2007:20 04.2008:21 04.2009:21
05.2006:22  05.2007:22 05.2008:21 05.2009:20
06.2006:22  06.2007:21 06.2008:21 06.2009:22
07.2006:21  07.2007:22 07.2008:23 07.2009:23
08.2006:23  08.2007:23 08.2008:21 08.2009:21
09.2006:21  09.2007:20 09.2008:22 09.2009:22
10.2006:22  10.2007:23 10.2008:23 10.2009:22
11.2006:22  11.2007:22 11.2008:20 11.2009:21
12.2006:18  12.2007:19 12.2008:20 12.2009:21</t>
        </r>
      </text>
    </comment>
    <comment ref="G10" authorId="0">
      <text>
        <r>
          <rPr>
            <b/>
            <sz val="8"/>
            <rFont val="Tahoma"/>
            <family val="0"/>
          </rPr>
          <t>Din luna mai 2007, conform Legii nr.108/2007 de modificare a Statutului,
gradaţia de merit reprezintă 25% din salariul de bază al funcţiei sau
postului persoanei în cauză. Înainte a fost 20%,</t>
        </r>
      </text>
    </comment>
    <comment ref="N15" authorId="0">
      <text>
        <r>
          <rPr>
            <sz val="10"/>
            <rFont val="Tahoma"/>
            <family val="2"/>
          </rPr>
          <t>Daca se deselecteaza, procentul se aplica la total brut.</t>
        </r>
      </text>
    </comment>
    <comment ref="G18" authorId="1">
      <text>
        <r>
          <rPr>
            <b/>
            <sz val="8"/>
            <rFont val="Tahoma"/>
            <family val="0"/>
          </rPr>
          <t>Începând cu 01.01.2008 contribuţia individuală la bugetul asigurărilor pentru şomaj se 
calculează prin aplicarea procentului de 0,5% asupra bazei lunare de calcul reprezentată de 
venitul brut realizat lunar. Temeiul legal: Art.27 al.1 din Legea nr.76/2002 cu modificarile  
ulterioare (aplicarea la brut) şi Legea nr.387/2007 (procentul de 0,5%).
Înainte de aceasta dată procentul era de 1% şi se aplica la salariul de bază.</t>
        </r>
      </text>
    </comment>
    <comment ref="G19" authorId="1">
      <text>
        <r>
          <rPr>
            <b/>
            <sz val="8"/>
            <rFont val="Tahoma"/>
            <family val="0"/>
          </rPr>
          <t>Începând cu  01.07.2008, contribuţia angajatului la asigurări sociale de 
sănătate este 5,5% conform Art.9 al.3 lit.b din Legea nr.388/2007. 
Până la această dată contribuţia este de 6,5%.</t>
        </r>
      </text>
    </comment>
    <comment ref="G20" authorId="2">
      <text>
        <r>
          <rPr>
            <b/>
            <sz val="8"/>
            <rFont val="Tahoma"/>
            <family val="0"/>
          </rPr>
          <t>Începând cu luna februarie 2009 cota contribuţiei de asigurări sociale pentru angajat este de 10,5% conform Legii nr.19/2009 - legea bugetului asigurărilor sociale de stat pe anul 2009.
Până la aceasta dată cota era de 9,5%.</t>
        </r>
      </text>
    </comment>
  </commentList>
</comments>
</file>

<file path=xl/comments2.xml><?xml version="1.0" encoding="utf-8"?>
<comments xmlns="http://schemas.openxmlformats.org/spreadsheetml/2006/main">
  <authors>
    <author>Jimmy</author>
  </authors>
  <commentList>
    <comment ref="K3" authorId="0">
      <text>
        <r>
          <rPr>
            <sz val="8"/>
            <rFont val="Tahoma"/>
            <family val="0"/>
          </rPr>
          <t xml:space="preserve">Rotunjirea salariului din grila în sus la 1 leu în favoarea salariatului.
</t>
        </r>
        <r>
          <rPr>
            <i/>
            <sz val="8"/>
            <rFont val="Tahoma"/>
            <family val="2"/>
          </rPr>
          <t>Observatie: In acest moment nu exista baza legala pentru aceasta
rotunjire, dar grilele pentru 2007 asa au fost publicate.</t>
        </r>
      </text>
    </comment>
    <comment ref="J4" authorId="0">
      <text>
        <r>
          <rPr>
            <b/>
            <sz val="8"/>
            <rFont val="Tahoma"/>
            <family val="0"/>
          </rPr>
          <t>Doar pentru transele de peste 10 ani daca nu exista
vechime neintrerupta de 10 ani.</t>
        </r>
      </text>
    </comment>
    <comment ref="K4" authorId="0">
      <text>
        <r>
          <rPr>
            <b/>
            <sz val="8"/>
            <rFont val="Tahoma"/>
            <family val="0"/>
          </rPr>
          <t>Doar pentru transele de pana la 10 ani, in cazul in care
exista vechime neintrerupta de peste 10 ani.</t>
        </r>
      </text>
    </comment>
    <comment ref="G8" authorId="0">
      <text>
        <r>
          <rPr>
            <b/>
            <sz val="8"/>
            <rFont val="Tahoma"/>
            <family val="0"/>
          </rPr>
          <t>Din luna mai 2007, conform Legii nr.108/2007 de modificare a Statutului,
gradaţia de merit reprezintă 25% din salariul de bază al funcţiei sau
postului persoanei în cauză. Înainte a fost 20%,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1/72  pentru norma didactică de 18 ore pe săptămână în înv. preuniv.
1/64 pentru norma didactică de 16 ore/săpt. în învăţământul special.
1/80 pentru norma didactică de 20 de ore/săpt. în învăţământul special.
1/96 pentru n orma didactică de 24 ore pe săptămână în înv. preuniv.
1/80 pentru învăţători, institutori învăţământ primar.
1/100 pentru educatoare, institutori învăţământ preşcolar.
Personalul didactic cu gradul I si cu vechime peste 25 de ani beneficiaza
de reducerea normei cu 2 ore. Pentru aceasta categorie:
1/64  pentru norma didactică de 16 ore pe săptămână în înv. preuniv.
1/56 pentru norma didactică de 14 ore/săpt. în învăţământul special.
1/72 pentru norma didactică de 18 de ore/săpt. în învăţământul special.
1/88 pentru norma didactică de 22 ore pe săptămână în înv. preuniv.
1/72 pentru învăţători, institutori învăţământ primar.
1/92 pentru educatoare, institutori învăţământ preşcolar.
</t>
        </r>
      </text>
    </comment>
    <comment ref="R3" authorId="0">
      <text>
        <r>
          <rPr>
            <sz val="8"/>
            <rFont val="Tahoma"/>
            <family val="0"/>
          </rPr>
          <t xml:space="preserve">Rotunjirea salariului din grila în sus la 1 leu în favoarea salariatului.
</t>
        </r>
        <r>
          <rPr>
            <i/>
            <sz val="8"/>
            <rFont val="Tahoma"/>
            <family val="2"/>
          </rPr>
          <t>Observatie: In acest moment nu exista baza legala pentru aceasta
rotunjire, dar grilele pentru 2007 asa au fost publicate.</t>
        </r>
      </text>
    </comment>
    <comment ref="Q4" authorId="0">
      <text>
        <r>
          <rPr>
            <b/>
            <sz val="8"/>
            <rFont val="Tahoma"/>
            <family val="0"/>
          </rPr>
          <t>Doar pentru transele de peste 10 ani daca nu exista
vechime neintrerupta de 10 ani.</t>
        </r>
      </text>
    </comment>
    <comment ref="R4" authorId="0">
      <text>
        <r>
          <rPr>
            <b/>
            <sz val="8"/>
            <rFont val="Tahoma"/>
            <family val="0"/>
          </rPr>
          <t>Doar pentru transele de pana la 10 ani, in cazul in care
exista vechime neintrerupta de peste 10 ani.</t>
        </r>
      </text>
    </comment>
    <comment ref="N8" authorId="0">
      <text>
        <r>
          <rPr>
            <b/>
            <sz val="8"/>
            <rFont val="Tahoma"/>
            <family val="0"/>
          </rPr>
          <t>Din luna mai 2007, conform Legii nr.108/2007 de modificare a Statutului,
gradaţia de merit reprezintă 25% din salariul de bază al funcţiei sau
postului persoanei în cauză. Înainte a fost 20%,</t>
        </r>
      </text>
    </comment>
    <comment ref="N12" authorId="0">
      <text>
        <r>
          <rPr>
            <b/>
            <sz val="8"/>
            <rFont val="Tahoma"/>
            <family val="0"/>
          </rPr>
          <t xml:space="preserve">1/72  pentru norma didactică de 18 ore pe săptămână în înv. preuniv.
1/64 pentru norma didactică de 16 ore/săpt. în învăţământul special.
1/80 pentru norma didactică de 20 de ore/săpt. în învăţământul special.
1/96 pentru n orma didactică de 24 ore pe săptămână în înv. preuniv.
1/80 pentru învăţători, institutori învăţământ primar.
1/100 pentru educatoare, institutori învăţământ preşcolar.
Personalul didactic cu gradul I si cu vechime peste 25 de ani beneficiaza
de reducerea normei cu 2 ore. Pentru aceasta categorie:
1/64  pentru norma didactică de 16 ore pe săptămână în înv. preuniv.
1/56 pentru norma didactică de 14 ore/săpt. în învăţământul special.
1/72 pentru norma didactică de 18 de ore/săpt. în învăţământul special.
1/88 pentru norma didactică de 22 ore pe săptămână în înv. preuniv.
1/72 pentru învăţători, institutori învăţământ primar.
1/92 pentru educatoare, institutori învăţământ preşcolar.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Prezenta aplicaţie este pentru calculul salariului personalului didactic din învăţământul preuniversitar
şi se bazează pe coeficienţii din OG nr.4/2006, Legii 490/2006, OG nr.11/2007 aprobata de Legea 220/2007,
OG nr.15/2008 cu modificările ulterioare, OUG nr.1/2009 şi metodologia de calcul conform OMECT nr.1350/20.06.2007.
Autorul nu-şi asumă nici o responsabilitate pentru eventuale greşeli de calcul provenite din folosirea machetei.
Eventualele observaţii, propuneri, sugestii se pot trimite pe adresa de e-mail kcsaba@licteneg.ro
</t>
        </r>
      </text>
    </comment>
  </commentList>
</comments>
</file>

<file path=xl/sharedStrings.xml><?xml version="1.0" encoding="utf-8"?>
<sst xmlns="http://schemas.openxmlformats.org/spreadsheetml/2006/main" count="633" uniqueCount="173">
  <si>
    <t>Functia</t>
  </si>
  <si>
    <t>Vechimea in invatamant</t>
  </si>
  <si>
    <t>pana la 2 ani</t>
  </si>
  <si>
    <t>2- 6 ani</t>
  </si>
  <si>
    <t>6-10 ani</t>
  </si>
  <si>
    <t>10-14 ani</t>
  </si>
  <si>
    <t>14-18 ani</t>
  </si>
  <si>
    <t>18- 22 ani</t>
  </si>
  <si>
    <t>22- 25 ani</t>
  </si>
  <si>
    <t>25- 30 ani</t>
  </si>
  <si>
    <t>30- 35 ani</t>
  </si>
  <si>
    <t>35- 40 ani</t>
  </si>
  <si>
    <t>peste 40 ani</t>
  </si>
  <si>
    <t>Prof. S</t>
  </si>
  <si>
    <t>cu grad did. I</t>
  </si>
  <si>
    <t>cu grad did. II</t>
  </si>
  <si>
    <t>definitiv</t>
  </si>
  <si>
    <t>debutant</t>
  </si>
  <si>
    <t>Prof. SSD</t>
  </si>
  <si>
    <t xml:space="preserve">Instit I  S     </t>
  </si>
  <si>
    <t>Instit II  SSD</t>
  </si>
  <si>
    <t>Invatator, educatoare, educator, maistru  instructor  M</t>
  </si>
  <si>
    <t>Profesor, invatator, educatoare, maistru instructor cu studii de nivel liceal, fara pregatire de specialitate</t>
  </si>
  <si>
    <t>M</t>
  </si>
  <si>
    <t>OG nr.4/2006 - Mof. Nr.57/2006</t>
  </si>
  <si>
    <t>L nr.490/2006 - Mof. Nr.1047/2006</t>
  </si>
  <si>
    <t>1 IANUARIE 2006 - 31 AUGUST 2006</t>
  </si>
  <si>
    <t>1 SEPTEMBRIE 2006 - 30 NOIEMBRIE 2006</t>
  </si>
  <si>
    <t>1 DECEMBRIE 2006 - 31 DECEMBRIE 2007</t>
  </si>
  <si>
    <t>1 IANUARIE 2007 - 31 MARTIE 2007</t>
  </si>
  <si>
    <t>1 APRILIE 2007 - 30 SEPTEMBRIE 2007</t>
  </si>
  <si>
    <t>1 OCTOMBRIE 2007 - 31 DECEMBRIE 2007</t>
  </si>
  <si>
    <t>Lista studii</t>
  </si>
  <si>
    <t>Lista grade</t>
  </si>
  <si>
    <t>Lista vechime</t>
  </si>
  <si>
    <t>Lista spor rural</t>
  </si>
  <si>
    <t>Lista practica pedagogica</t>
  </si>
  <si>
    <t>Lista coef. Plata cu ora</t>
  </si>
  <si>
    <t/>
  </si>
  <si>
    <t>Selector lista studii</t>
  </si>
  <si>
    <t>Selector lista grade</t>
  </si>
  <si>
    <t>Selector lista vechime</t>
  </si>
  <si>
    <t>Selector lista perioada</t>
  </si>
  <si>
    <t>Lista perioade</t>
  </si>
  <si>
    <t>Pentru selectare sheet cu functia indirect()</t>
  </si>
  <si>
    <t>Coeficient:</t>
  </si>
  <si>
    <t>01012006-31082006</t>
  </si>
  <si>
    <t>01092006-30112006</t>
  </si>
  <si>
    <t>01122006-31122006</t>
  </si>
  <si>
    <t>01012007-31032007</t>
  </si>
  <si>
    <t>01042007-30092007</t>
  </si>
  <si>
    <t>01102007-31122007</t>
  </si>
  <si>
    <t>Referinţă:</t>
  </si>
  <si>
    <t>Nemodificat</t>
  </si>
  <si>
    <t>Mărit cu 15%</t>
  </si>
  <si>
    <t>Ind. de conducere</t>
  </si>
  <si>
    <t>Ind. înv. special</t>
  </si>
  <si>
    <t>Ind. diriginte</t>
  </si>
  <si>
    <t>Indicator selectie manuala</t>
  </si>
  <si>
    <t>icond</t>
  </si>
  <si>
    <t>ispecial</t>
  </si>
  <si>
    <t>Nu  SM  GM</t>
  </si>
  <si>
    <t>isalm/gradm</t>
  </si>
  <si>
    <t>idirig</t>
  </si>
  <si>
    <t>Salariu de bază:</t>
  </si>
  <si>
    <t>Diminuat cu 15%</t>
  </si>
  <si>
    <t>Spor vechime</t>
  </si>
  <si>
    <t>Indemnizaţie mediu rural</t>
  </si>
  <si>
    <t>Spor doctorat</t>
  </si>
  <si>
    <t>Spor practică pedagogică</t>
  </si>
  <si>
    <t>Spor condiţii periculoase</t>
  </si>
  <si>
    <t>Spor predare simultană</t>
  </si>
  <si>
    <t>spvech</t>
  </si>
  <si>
    <t>sprural</t>
  </si>
  <si>
    <t>spdoctor</t>
  </si>
  <si>
    <t>sppractica</t>
  </si>
  <si>
    <t>spconditii</t>
  </si>
  <si>
    <t>spsimultan</t>
  </si>
  <si>
    <t>Coeficient</t>
  </si>
  <si>
    <t>nr ore PLO (*100)</t>
  </si>
  <si>
    <t>Coeficient PLO</t>
  </si>
  <si>
    <t>Total Brut</t>
  </si>
  <si>
    <t>premiu 2%</t>
  </si>
  <si>
    <t>sindicat</t>
  </si>
  <si>
    <t>0,5%  1%   Alta</t>
  </si>
  <si>
    <t>sindicat - valoarea liber modificabila</t>
  </si>
  <si>
    <t>Impozit</t>
  </si>
  <si>
    <t>Avans</t>
  </si>
  <si>
    <t>CAR şi alte reţineri</t>
  </si>
  <si>
    <t>VENIT NET</t>
  </si>
  <si>
    <t>2006 IAN-AUG</t>
  </si>
  <si>
    <t>2006 SEP-NOI</t>
  </si>
  <si>
    <t>2006 DEC</t>
  </si>
  <si>
    <t>2007 IAN-MAR</t>
  </si>
  <si>
    <t>2007 APR-SEP</t>
  </si>
  <si>
    <t>2007 OCT-DEC</t>
  </si>
  <si>
    <t>Diminuare-marire cu 15% a sal din grila</t>
  </si>
  <si>
    <t>prof. Kótai Csaba, Liceul Teoretic Negreşti Oaş, Jud. Satu Mare</t>
  </si>
  <si>
    <t>Valoare selectare manuala</t>
  </si>
  <si>
    <t>Sal. grilă:</t>
  </si>
  <si>
    <t>Nr. zile lucrătoare</t>
  </si>
  <si>
    <t>Nr. zile lucrate   .</t>
  </si>
  <si>
    <t>Nr. zile concediu.</t>
  </si>
  <si>
    <t>Sal. încadrare</t>
  </si>
  <si>
    <t>Salar efectiv:</t>
  </si>
  <si>
    <t>Selectie rotunjire sal grila</t>
  </si>
  <si>
    <t>Sal. grilă</t>
  </si>
  <si>
    <t>procent concediu</t>
  </si>
  <si>
    <t>Vconducere</t>
  </si>
  <si>
    <t>Vsalincadrare</t>
  </si>
  <si>
    <t>Vspecial</t>
  </si>
  <si>
    <t>Vgmerit</t>
  </si>
  <si>
    <t>Vsmerit</t>
  </si>
  <si>
    <t>Vdir</t>
  </si>
  <si>
    <t>Vsalb</t>
  </si>
  <si>
    <t>Vvechime</t>
  </si>
  <si>
    <t>Vrural</t>
  </si>
  <si>
    <t>Vdoctor</t>
  </si>
  <si>
    <t>Vsimultan</t>
  </si>
  <si>
    <t>Concediu</t>
  </si>
  <si>
    <r>
      <t xml:space="preserve">Sal./Grad. de merit </t>
    </r>
    <r>
      <rPr>
        <b/>
        <sz val="11"/>
        <rFont val="Arial"/>
        <family val="2"/>
      </rPr>
      <t>→</t>
    </r>
    <r>
      <rPr>
        <b/>
        <sz val="10"/>
        <rFont val="Arial"/>
        <family val="2"/>
      </rPr>
      <t xml:space="preserve">      </t>
    </r>
    <r>
      <rPr>
        <b/>
        <sz val="8"/>
        <rFont val="Arial"/>
        <family val="2"/>
      </rPr>
      <t>20/25%</t>
    </r>
  </si>
  <si>
    <t>Selectie gradaţie de merit 20 sau 25%</t>
  </si>
  <si>
    <t>Legea nr.220/2007 - Mof. Nr.478/2007</t>
  </si>
  <si>
    <t>Selectie procent sindicat (true la sal de baza, false la total brut</t>
  </si>
  <si>
    <t>1 IANUARIE 2008 - 31 MARTIE 2008</t>
  </si>
  <si>
    <t>OG nr.15/2008 - Mof. Nr.82/2008</t>
  </si>
  <si>
    <t>1 APRILIE 2008 - 30 SEPTEMBRIE 2008</t>
  </si>
  <si>
    <t>2008 IAN-MAR</t>
  </si>
  <si>
    <t>2008 APR-SEP</t>
  </si>
  <si>
    <t>Lista Somaj</t>
  </si>
  <si>
    <t>selectie Somaj</t>
  </si>
  <si>
    <t>Somaj</t>
  </si>
  <si>
    <t xml:space="preserve">CASS </t>
  </si>
  <si>
    <t>selectie CASS</t>
  </si>
  <si>
    <t>Lista CASS</t>
  </si>
  <si>
    <t>Tarif orar</t>
  </si>
  <si>
    <t>Lista CAS</t>
  </si>
  <si>
    <t>Selectie CAS</t>
  </si>
  <si>
    <t xml:space="preserve"> Deducerea personală</t>
  </si>
  <si>
    <t>Selectie deducere personala de baza</t>
  </si>
  <si>
    <r>
      <t xml:space="preserve"> Sindicat - </t>
    </r>
    <r>
      <rPr>
        <b/>
        <sz val="7"/>
        <rFont val="Arial"/>
        <family val="2"/>
      </rPr>
      <t>din salar de baza
sau din brut daca este deselectat</t>
    </r>
  </si>
  <si>
    <t>2009 IAN-MAR</t>
  </si>
  <si>
    <t>2008 OCT-DEC</t>
  </si>
  <si>
    <t>1 OCTOMBRIE 2008 - 31 DECEMBRIE 2008</t>
  </si>
  <si>
    <t>1 IANUARIE 2009 - 31 MARTIE 2009</t>
  </si>
  <si>
    <t>OUG nr.1/2009 - Mof. Nr.60/2009</t>
  </si>
  <si>
    <t>Nr. Ore plata cu ora x100</t>
  </si>
  <si>
    <t>Selector lista studii 2</t>
  </si>
  <si>
    <t>Selector lista grade 2</t>
  </si>
  <si>
    <t>Selector lista vechime 2</t>
  </si>
  <si>
    <t>Diminuare-marire cu 15% a sal din grila 2</t>
  </si>
  <si>
    <t>Selectie rotunjire sal grila 2</t>
  </si>
  <si>
    <t>Selectie gradaţie de merit 20 sau 25% 2</t>
  </si>
  <si>
    <t>ispecial2</t>
  </si>
  <si>
    <t>indice Nu/Salm/Gradm</t>
  </si>
  <si>
    <t>indice Nu/Salm/Gradm2</t>
  </si>
  <si>
    <t>Indemnizatie rural</t>
  </si>
  <si>
    <t>Indemnizatie rural2</t>
  </si>
  <si>
    <t>spdoctor2</t>
  </si>
  <si>
    <t>Index coeficient plata cu ora</t>
  </si>
  <si>
    <t>Index coeficient plata cu ora2</t>
  </si>
  <si>
    <t>Nr. Ore plata cu ora x100 2</t>
  </si>
  <si>
    <t>Număr ore</t>
  </si>
  <si>
    <t>CASS</t>
  </si>
  <si>
    <t>CAS</t>
  </si>
  <si>
    <t>Total BRUT</t>
  </si>
  <si>
    <t>Şomaj</t>
  </si>
  <si>
    <t>Rest de plată</t>
  </si>
  <si>
    <t>Index somaj</t>
  </si>
  <si>
    <t>Index CASS</t>
  </si>
  <si>
    <t>Index CAS</t>
  </si>
  <si>
    <t>V3.0 ©</t>
  </si>
  <si>
    <t>Impozit 16%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</si>
</sst>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"/>
    <numFmt numFmtId="175" formatCode="##\ %"/>
    <numFmt numFmtId="176" formatCode="##\ &quot;%&quot;"/>
    <numFmt numFmtId="177" formatCode="00\ &quot;%&quot;"/>
    <numFmt numFmtId="178" formatCode="0.0%"/>
    <numFmt numFmtId="179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sz val="7"/>
      <name val="Arial"/>
      <family val="0"/>
    </font>
    <font>
      <b/>
      <sz val="8"/>
      <name val="Tahoma"/>
      <family val="0"/>
    </font>
    <font>
      <sz val="9"/>
      <name val="Arial"/>
      <family val="0"/>
    </font>
    <font>
      <i/>
      <sz val="10"/>
      <name val="Monotype Corsiva"/>
      <family val="4"/>
    </font>
    <font>
      <i/>
      <sz val="8"/>
      <name val="Tahoma"/>
      <family val="2"/>
    </font>
    <font>
      <sz val="17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7"/>
      <name val="Arial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15" applyAlignment="1">
      <alignment horizontal="center" vertical="center" wrapText="1"/>
      <protection/>
    </xf>
    <xf numFmtId="0" fontId="0" fillId="0" borderId="0" xfId="15" applyAlignment="1">
      <alignment horizontal="center"/>
      <protection/>
    </xf>
    <xf numFmtId="0" fontId="2" fillId="0" borderId="0" xfId="15" applyFont="1" applyAlignment="1">
      <alignment horizontal="left"/>
      <protection/>
    </xf>
    <xf numFmtId="0" fontId="0" fillId="0" borderId="0" xfId="15" applyAlignment="1">
      <alignment/>
      <protection/>
    </xf>
    <xf numFmtId="0" fontId="0" fillId="0" borderId="0" xfId="15">
      <alignment/>
      <protection/>
    </xf>
    <xf numFmtId="0" fontId="0" fillId="0" borderId="1" xfId="15" applyFont="1" applyBorder="1" applyAlignment="1">
      <alignment horizontal="left"/>
      <protection/>
    </xf>
    <xf numFmtId="0" fontId="0" fillId="0" borderId="2" xfId="15" applyBorder="1" applyAlignment="1">
      <alignment horizontal="center"/>
      <protection/>
    </xf>
    <xf numFmtId="0" fontId="0" fillId="0" borderId="3" xfId="15" applyBorder="1" applyAlignment="1">
      <alignment horizontal="center"/>
      <protection/>
    </xf>
    <xf numFmtId="174" fontId="0" fillId="0" borderId="2" xfId="15" applyNumberFormat="1" applyBorder="1" applyAlignment="1">
      <alignment horizontal="center"/>
      <protection/>
    </xf>
    <xf numFmtId="0" fontId="2" fillId="0" borderId="3" xfId="15" applyFont="1" applyBorder="1" applyAlignment="1">
      <alignment horizontal="center"/>
      <protection/>
    </xf>
    <xf numFmtId="0" fontId="2" fillId="0" borderId="4" xfId="15" applyFont="1" applyBorder="1" applyAlignment="1">
      <alignment horizontal="center"/>
      <protection/>
    </xf>
    <xf numFmtId="0" fontId="0" fillId="0" borderId="5" xfId="15" applyFont="1" applyBorder="1">
      <alignment/>
      <protection/>
    </xf>
    <xf numFmtId="0" fontId="0" fillId="0" borderId="6" xfId="15" applyBorder="1" applyAlignment="1">
      <alignment horizontal="center"/>
      <protection/>
    </xf>
    <xf numFmtId="0" fontId="0" fillId="0" borderId="7" xfId="15" applyBorder="1" applyAlignment="1">
      <alignment horizontal="center"/>
      <protection/>
    </xf>
    <xf numFmtId="174" fontId="0" fillId="0" borderId="6" xfId="15" applyNumberFormat="1" applyBorder="1" applyAlignment="1">
      <alignment horizontal="center"/>
      <protection/>
    </xf>
    <xf numFmtId="0" fontId="2" fillId="0" borderId="7" xfId="15" applyFont="1" applyBorder="1" applyAlignment="1">
      <alignment horizontal="center"/>
      <protection/>
    </xf>
    <xf numFmtId="0" fontId="2" fillId="0" borderId="8" xfId="15" applyFont="1" applyBorder="1" applyAlignment="1">
      <alignment horizontal="center"/>
      <protection/>
    </xf>
    <xf numFmtId="0" fontId="0" fillId="0" borderId="9" xfId="15" applyFont="1" applyBorder="1">
      <alignment/>
      <protection/>
    </xf>
    <xf numFmtId="174" fontId="0" fillId="0" borderId="10" xfId="15" applyNumberFormat="1" applyBorder="1" applyAlignment="1">
      <alignment horizontal="center"/>
      <protection/>
    </xf>
    <xf numFmtId="0" fontId="2" fillId="0" borderId="11" xfId="15" applyFont="1" applyBorder="1" applyAlignment="1">
      <alignment horizontal="center"/>
      <protection/>
    </xf>
    <xf numFmtId="0" fontId="0" fillId="0" borderId="12" xfId="15" applyBorder="1" applyAlignment="1">
      <alignment horizontal="center"/>
      <protection/>
    </xf>
    <xf numFmtId="0" fontId="0" fillId="0" borderId="10" xfId="15" applyBorder="1" applyAlignment="1">
      <alignment horizontal="center"/>
      <protection/>
    </xf>
    <xf numFmtId="0" fontId="0" fillId="0" borderId="13" xfId="15" applyBorder="1" applyAlignment="1">
      <alignment horizontal="center"/>
      <protection/>
    </xf>
    <xf numFmtId="0" fontId="0" fillId="0" borderId="11" xfId="15" applyBorder="1" applyAlignment="1">
      <alignment horizontal="center"/>
      <protection/>
    </xf>
    <xf numFmtId="0" fontId="0" fillId="0" borderId="14" xfId="15" applyBorder="1" applyAlignment="1">
      <alignment horizontal="center"/>
      <protection/>
    </xf>
    <xf numFmtId="0" fontId="0" fillId="0" borderId="1" xfId="15" applyBorder="1" applyAlignment="1">
      <alignment horizontal="left"/>
      <protection/>
    </xf>
    <xf numFmtId="0" fontId="0" fillId="0" borderId="5" xfId="15" applyBorder="1">
      <alignment/>
      <protection/>
    </xf>
    <xf numFmtId="0" fontId="0" fillId="0" borderId="9" xfId="15" applyBorder="1">
      <alignment/>
      <protection/>
    </xf>
    <xf numFmtId="0" fontId="0" fillId="0" borderId="1" xfId="15" applyBorder="1">
      <alignment/>
      <protection/>
    </xf>
    <xf numFmtId="0" fontId="2" fillId="0" borderId="15" xfId="15" applyFont="1" applyBorder="1" applyAlignment="1">
      <alignment horizontal="left"/>
      <protection/>
    </xf>
    <xf numFmtId="0" fontId="2" fillId="0" borderId="16" xfId="15" applyFont="1" applyBorder="1" applyAlignment="1">
      <alignment horizontal="left"/>
      <protection/>
    </xf>
    <xf numFmtId="0" fontId="2" fillId="0" borderId="17" xfId="15" applyFont="1" applyBorder="1" applyAlignment="1">
      <alignment horizontal="left"/>
      <protection/>
    </xf>
    <xf numFmtId="0" fontId="2" fillId="0" borderId="5" xfId="15" applyFont="1" applyBorder="1" applyAlignment="1">
      <alignment horizontal="left"/>
      <protection/>
    </xf>
    <xf numFmtId="0" fontId="2" fillId="0" borderId="18" xfId="15" applyFont="1" applyBorder="1" applyAlignment="1">
      <alignment horizontal="left"/>
      <protection/>
    </xf>
    <xf numFmtId="0" fontId="2" fillId="0" borderId="19" xfId="15" applyFont="1" applyBorder="1" applyAlignment="1">
      <alignment horizontal="left"/>
      <protection/>
    </xf>
    <xf numFmtId="0" fontId="0" fillId="0" borderId="20" xfId="15" applyBorder="1">
      <alignment/>
      <protection/>
    </xf>
    <xf numFmtId="174" fontId="0" fillId="0" borderId="21" xfId="15" applyNumberFormat="1" applyBorder="1" applyAlignment="1">
      <alignment horizontal="center"/>
      <protection/>
    </xf>
    <xf numFmtId="0" fontId="2" fillId="0" borderId="21" xfId="15" applyFont="1" applyBorder="1" applyAlignment="1">
      <alignment horizontal="center"/>
      <protection/>
    </xf>
    <xf numFmtId="0" fontId="2" fillId="0" borderId="22" xfId="15" applyFont="1" applyBorder="1" applyAlignment="1">
      <alignment horizontal="center"/>
      <protection/>
    </xf>
    <xf numFmtId="0" fontId="2" fillId="0" borderId="0" xfId="15" applyFont="1" applyAlignment="1" quotePrefix="1">
      <alignment horizontal="left"/>
      <protection/>
    </xf>
    <xf numFmtId="0" fontId="2" fillId="2" borderId="0" xfId="15" applyFont="1" applyFill="1" applyAlignment="1">
      <alignment horizontal="center" vertical="center" wrapText="1"/>
      <protection/>
    </xf>
    <xf numFmtId="0" fontId="2" fillId="0" borderId="0" xfId="15" applyFont="1">
      <alignment/>
      <protection/>
    </xf>
    <xf numFmtId="0" fontId="5" fillId="3" borderId="0" xfId="0" applyFont="1" applyFill="1" applyAlignment="1" applyProtection="1">
      <alignment horizontal="right" vertical="center"/>
      <protection hidden="1" locked="0"/>
    </xf>
    <xf numFmtId="174" fontId="7" fillId="3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3" borderId="0" xfId="0" applyFont="1" applyFill="1" applyAlignment="1" applyProtection="1">
      <alignment horizontal="center"/>
      <protection hidden="1"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11" fillId="3" borderId="0" xfId="0" applyFont="1" applyFill="1" applyAlignment="1" applyProtection="1">
      <alignment horizontal="center" vertical="top"/>
      <protection hidden="1" locked="0"/>
    </xf>
    <xf numFmtId="0" fontId="0" fillId="0" borderId="0" xfId="0" applyFill="1" applyAlignment="1">
      <alignment/>
    </xf>
    <xf numFmtId="0" fontId="0" fillId="5" borderId="0" xfId="0" applyFont="1" applyFill="1" applyAlignment="1" applyProtection="1">
      <alignment horizontal="center" vertical="center"/>
      <protection hidden="1" locked="0"/>
    </xf>
    <xf numFmtId="0" fontId="0" fillId="4" borderId="0" xfId="0" applyFont="1" applyFill="1" applyAlignment="1" applyProtection="1">
      <alignment/>
      <protection hidden="1" locked="0"/>
    </xf>
    <xf numFmtId="0" fontId="12" fillId="4" borderId="0" xfId="0" applyFont="1" applyFill="1" applyAlignment="1" applyProtection="1">
      <alignment/>
      <protection hidden="1" locked="0"/>
    </xf>
    <xf numFmtId="0" fontId="0" fillId="4" borderId="0" xfId="0" applyFill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 locked="0"/>
    </xf>
    <xf numFmtId="0" fontId="7" fillId="3" borderId="18" xfId="0" applyFont="1" applyFill="1" applyBorder="1" applyAlignment="1" applyProtection="1">
      <alignment horizontal="center" vertical="center"/>
      <protection hidden="1" locked="0"/>
    </xf>
    <xf numFmtId="3" fontId="6" fillId="6" borderId="0" xfId="0" applyNumberFormat="1" applyFont="1" applyFill="1" applyAlignment="1" applyProtection="1">
      <alignment horizontal="center" vertical="center"/>
      <protection hidden="1" locked="0"/>
    </xf>
    <xf numFmtId="3" fontId="2" fillId="7" borderId="0" xfId="0" applyNumberFormat="1" applyFont="1" applyFill="1" applyAlignment="1" applyProtection="1">
      <alignment horizontal="center" vertical="center"/>
      <protection hidden="1" locked="0"/>
    </xf>
    <xf numFmtId="0" fontId="0" fillId="7" borderId="0" xfId="0" applyFill="1" applyBorder="1" applyAlignment="1" applyProtection="1">
      <alignment/>
      <protection hidden="1" locked="0"/>
    </xf>
    <xf numFmtId="9" fontId="0" fillId="7" borderId="0" xfId="0" applyNumberFormat="1" applyFill="1" applyAlignment="1" applyProtection="1">
      <alignment horizontal="center" vertical="center"/>
      <protection hidden="1" locked="0"/>
    </xf>
    <xf numFmtId="9" fontId="0" fillId="7" borderId="0" xfId="0" applyNumberFormat="1" applyFill="1" applyBorder="1" applyAlignment="1" applyProtection="1">
      <alignment horizontal="center" vertical="center"/>
      <protection hidden="1" locked="0"/>
    </xf>
    <xf numFmtId="0" fontId="11" fillId="7" borderId="0" xfId="0" applyFont="1" applyFill="1" applyBorder="1" applyAlignment="1" applyProtection="1">
      <alignment horizontal="center" vertical="top"/>
      <protection hidden="1" locked="0"/>
    </xf>
    <xf numFmtId="3" fontId="2" fillId="7" borderId="23" xfId="0" applyNumberFormat="1" applyFont="1" applyFill="1" applyBorder="1" applyAlignment="1" applyProtection="1">
      <alignment horizontal="center" vertical="center"/>
      <protection hidden="1" locked="0"/>
    </xf>
    <xf numFmtId="3" fontId="2" fillId="7" borderId="0" xfId="0" applyNumberFormat="1" applyFont="1" applyFill="1" applyBorder="1" applyAlignment="1" applyProtection="1">
      <alignment horizontal="center" vertical="center"/>
      <protection hidden="1" locked="0"/>
    </xf>
    <xf numFmtId="2" fontId="2" fillId="8" borderId="0" xfId="0" applyNumberFormat="1" applyFont="1" applyFill="1" applyAlignment="1" applyProtection="1">
      <alignment horizontal="center" vertical="center"/>
      <protection hidden="1" locked="0"/>
    </xf>
    <xf numFmtId="0" fontId="0" fillId="5" borderId="0" xfId="0" applyFill="1" applyAlignment="1" applyProtection="1">
      <alignment/>
      <protection hidden="1" locked="0"/>
    </xf>
    <xf numFmtId="3" fontId="2" fillId="5" borderId="0" xfId="0" applyNumberFormat="1" applyFont="1" applyFill="1" applyAlignment="1" applyProtection="1">
      <alignment horizontal="center" vertical="center"/>
      <protection hidden="1" locked="0"/>
    </xf>
    <xf numFmtId="0" fontId="2" fillId="4" borderId="0" xfId="0" applyFont="1" applyFill="1" applyAlignment="1" applyProtection="1">
      <alignment horizontal="center"/>
      <protection hidden="1" locked="0"/>
    </xf>
    <xf numFmtId="0" fontId="9" fillId="5" borderId="0" xfId="0" applyFont="1" applyFill="1" applyAlignment="1" applyProtection="1">
      <alignment vertical="top"/>
      <protection hidden="1" locked="0"/>
    </xf>
    <xf numFmtId="3" fontId="6" fillId="9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15" applyFont="1" applyAlignment="1" applyProtection="1">
      <alignment horizontal="left" vertical="center"/>
      <protection locked="0"/>
    </xf>
    <xf numFmtId="0" fontId="2" fillId="0" borderId="0" xfId="15" applyFont="1" applyAlignment="1" applyProtection="1" quotePrefix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hidden="1" locked="0"/>
    </xf>
    <xf numFmtId="3" fontId="6" fillId="6" borderId="0" xfId="0" applyNumberFormat="1" applyFont="1" applyFill="1" applyBorder="1" applyAlignment="1" applyProtection="1">
      <alignment horizontal="center" vertical="center"/>
      <protection hidden="1" locked="0"/>
    </xf>
    <xf numFmtId="0" fontId="5" fillId="3" borderId="0" xfId="0" applyFont="1" applyFill="1" applyAlignment="1" applyProtection="1">
      <alignment horizontal="right"/>
      <protection hidden="1" locked="0"/>
    </xf>
    <xf numFmtId="0" fontId="0" fillId="3" borderId="18" xfId="0" applyFill="1" applyBorder="1" applyAlignment="1" applyProtection="1">
      <alignment horizontal="center" vertical="center"/>
      <protection hidden="1" locked="0"/>
    </xf>
    <xf numFmtId="0" fontId="5" fillId="3" borderId="0" xfId="0" applyFont="1" applyFill="1" applyBorder="1" applyAlignment="1" applyProtection="1">
      <alignment horizontal="right" vertical="center"/>
      <protection hidden="1" locked="0"/>
    </xf>
    <xf numFmtId="0" fontId="0" fillId="3" borderId="0" xfId="0" applyFill="1" applyBorder="1" applyAlignment="1" applyProtection="1">
      <alignment/>
      <protection hidden="1" locked="0"/>
    </xf>
    <xf numFmtId="3" fontId="6" fillId="3" borderId="18" xfId="0" applyNumberFormat="1" applyFont="1" applyFill="1" applyBorder="1" applyAlignment="1" applyProtection="1">
      <alignment horizontal="center" vertical="center"/>
      <protection hidden="1" locked="0"/>
    </xf>
    <xf numFmtId="3" fontId="6" fillId="3" borderId="0" xfId="0" applyNumberFormat="1" applyFont="1" applyFill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7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174" fontId="0" fillId="9" borderId="6" xfId="15" applyNumberFormat="1" applyFill="1" applyBorder="1" applyAlignment="1">
      <alignment horizontal="center"/>
      <protection/>
    </xf>
    <xf numFmtId="0" fontId="2" fillId="3" borderId="0" xfId="0" applyFont="1" applyFill="1" applyBorder="1" applyAlignment="1" applyProtection="1">
      <alignment/>
      <protection hidden="1" locked="0"/>
    </xf>
    <xf numFmtId="0" fontId="0" fillId="4" borderId="30" xfId="0" applyFont="1" applyFill="1" applyBorder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178" fontId="0" fillId="4" borderId="31" xfId="0" applyNumberFormat="1" applyFont="1" applyFill="1" applyBorder="1" applyAlignment="1" applyProtection="1">
      <alignment vertical="center"/>
      <protection locked="0"/>
    </xf>
    <xf numFmtId="9" fontId="0" fillId="4" borderId="32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7" borderId="30" xfId="0" applyFont="1" applyFill="1" applyBorder="1" applyAlignment="1" applyProtection="1">
      <alignment vertical="center"/>
      <protection locked="0"/>
    </xf>
    <xf numFmtId="0" fontId="0" fillId="7" borderId="0" xfId="0" applyFill="1" applyAlignment="1">
      <alignment vertical="center"/>
    </xf>
    <xf numFmtId="178" fontId="0" fillId="7" borderId="31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Alignment="1">
      <alignment vertical="center"/>
    </xf>
    <xf numFmtId="178" fontId="0" fillId="7" borderId="32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0" fillId="4" borderId="0" xfId="0" applyFill="1" applyAlignment="1">
      <alignment/>
    </xf>
    <xf numFmtId="0" fontId="0" fillId="7" borderId="23" xfId="0" applyFill="1" applyBorder="1" applyAlignment="1" applyProtection="1">
      <alignment/>
      <protection hidden="1" locked="0"/>
    </xf>
    <xf numFmtId="0" fontId="2" fillId="3" borderId="0" xfId="0" applyNumberFormat="1" applyFont="1" applyFill="1" applyBorder="1" applyAlignment="1" applyProtection="1">
      <alignment horizontal="center" vertical="center"/>
      <protection hidden="1" locked="0"/>
    </xf>
    <xf numFmtId="0" fontId="8" fillId="4" borderId="0" xfId="0" applyFont="1" applyFill="1" applyAlignment="1" applyProtection="1">
      <alignment vertical="center"/>
      <protection hidden="1" locked="0"/>
    </xf>
    <xf numFmtId="0" fontId="0" fillId="4" borderId="0" xfId="0" applyFont="1" applyFill="1" applyAlignment="1" applyProtection="1">
      <alignment vertical="center"/>
      <protection locked="0"/>
    </xf>
    <xf numFmtId="0" fontId="0" fillId="4" borderId="30" xfId="0" applyNumberFormat="1" applyFont="1" applyFill="1" applyBorder="1" applyAlignment="1" applyProtection="1">
      <alignment vertical="center"/>
      <protection locked="0"/>
    </xf>
    <xf numFmtId="178" fontId="0" fillId="4" borderId="31" xfId="0" applyNumberFormat="1" applyFont="1" applyFill="1" applyBorder="1" applyAlignment="1" applyProtection="1">
      <alignment vertical="center"/>
      <protection locked="0"/>
    </xf>
    <xf numFmtId="178" fontId="0" fillId="4" borderId="32" xfId="0" applyNumberFormat="1" applyFont="1" applyFill="1" applyBorder="1" applyAlignment="1" applyProtection="1">
      <alignment vertical="center"/>
      <protection locked="0"/>
    </xf>
    <xf numFmtId="3" fontId="2" fillId="5" borderId="0" xfId="0" applyNumberFormat="1" applyFont="1" applyFill="1" applyAlignment="1" applyProtection="1">
      <alignment horizontal="center" vertical="center"/>
      <protection hidden="1"/>
    </xf>
    <xf numFmtId="3" fontId="2" fillId="7" borderId="0" xfId="0" applyNumberFormat="1" applyFont="1" applyFill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 vertical="center"/>
      <protection hidden="1" locked="0"/>
    </xf>
    <xf numFmtId="0" fontId="2" fillId="3" borderId="0" xfId="0" applyNumberFormat="1" applyFont="1" applyFill="1" applyAlignment="1" applyProtection="1">
      <alignment horizontal="center" vertical="center"/>
      <protection hidden="1" locked="0"/>
    </xf>
    <xf numFmtId="0" fontId="0" fillId="3" borderId="0" xfId="0" applyFill="1" applyAlignment="1" applyProtection="1">
      <alignment horizontal="center"/>
      <protection hidden="1"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3" borderId="0" xfId="0" applyFont="1" applyFill="1" applyAlignment="1" applyProtection="1">
      <alignment horizontal="center"/>
      <protection hidden="1" locked="0"/>
    </xf>
    <xf numFmtId="0" fontId="2" fillId="3" borderId="0" xfId="0" applyFont="1" applyFill="1" applyAlignment="1" applyProtection="1">
      <alignment horizontal="right" vertical="center"/>
      <protection hidden="1" locked="0"/>
    </xf>
    <xf numFmtId="0" fontId="2" fillId="3" borderId="0" xfId="0" applyFont="1" applyFill="1" applyAlignment="1" applyProtection="1">
      <alignment horizontal="left" vertical="center"/>
      <protection hidden="1" locked="0"/>
    </xf>
    <xf numFmtId="0" fontId="15" fillId="3" borderId="0" xfId="0" applyFont="1" applyFill="1" applyAlignment="1" applyProtection="1">
      <alignment horizontal="left" vertical="center" wrapText="1"/>
      <protection hidden="1" locked="0"/>
    </xf>
    <xf numFmtId="0" fontId="12" fillId="4" borderId="0" xfId="0" applyFont="1" applyFill="1" applyAlignment="1" applyProtection="1">
      <alignment horizontal="center"/>
      <protection hidden="1" locked="0"/>
    </xf>
    <xf numFmtId="3" fontId="6" fillId="9" borderId="0" xfId="0" applyNumberFormat="1" applyFont="1" applyFill="1" applyAlignment="1" applyProtection="1">
      <alignment horizontal="center" vertical="center"/>
      <protection hidden="1" locked="0"/>
    </xf>
    <xf numFmtId="0" fontId="14" fillId="3" borderId="0" xfId="0" applyFont="1" applyFill="1" applyAlignment="1" applyProtection="1">
      <alignment horizontal="center" vertical="center"/>
      <protection hidden="1" locked="0"/>
    </xf>
    <xf numFmtId="0" fontId="2" fillId="3" borderId="0" xfId="0" applyFont="1" applyFill="1" applyBorder="1" applyAlignment="1" applyProtection="1">
      <alignment horizontal="right" vertical="center"/>
      <protection hidden="1" locked="0"/>
    </xf>
    <xf numFmtId="0" fontId="2" fillId="3" borderId="33" xfId="0" applyNumberFormat="1" applyFont="1" applyFill="1" applyBorder="1" applyAlignment="1" applyProtection="1">
      <alignment horizontal="center" vertical="center"/>
      <protection hidden="1" locked="0"/>
    </xf>
    <xf numFmtId="0" fontId="2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15" applyFont="1" applyBorder="1" applyAlignment="1">
      <alignment horizontal="left"/>
      <protection/>
    </xf>
    <xf numFmtId="0" fontId="2" fillId="0" borderId="35" xfId="15" applyFont="1" applyBorder="1" applyAlignment="1">
      <alignment horizontal="left"/>
      <protection/>
    </xf>
    <xf numFmtId="0" fontId="2" fillId="0" borderId="36" xfId="15" applyFont="1" applyBorder="1" applyAlignment="1">
      <alignment horizontal="left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2" fillId="0" borderId="34" xfId="15" applyFont="1" applyBorder="1" applyAlignment="1">
      <alignment horizontal="center"/>
      <protection/>
    </xf>
    <xf numFmtId="0" fontId="2" fillId="0" borderId="35" xfId="15" applyFont="1" applyBorder="1" applyAlignment="1">
      <alignment horizontal="center"/>
      <protection/>
    </xf>
    <xf numFmtId="0" fontId="2" fillId="0" borderId="36" xfId="15" applyFont="1" applyBorder="1" applyAlignment="1">
      <alignment horizontal="center"/>
      <protection/>
    </xf>
    <xf numFmtId="0" fontId="3" fillId="0" borderId="36" xfId="15" applyFont="1" applyBorder="1" applyAlignment="1">
      <alignment horizontal="center" vertical="center" wrapText="1"/>
      <protection/>
    </xf>
    <xf numFmtId="0" fontId="2" fillId="0" borderId="39" xfId="15" applyFont="1" applyBorder="1" applyAlignment="1">
      <alignment horizontal="center" vertical="center" wrapText="1"/>
      <protection/>
    </xf>
    <xf numFmtId="0" fontId="2" fillId="0" borderId="40" xfId="15" applyFont="1" applyBorder="1" applyAlignment="1">
      <alignment horizontal="center" vertical="center" wrapText="1"/>
      <protection/>
    </xf>
    <xf numFmtId="0" fontId="3" fillId="0" borderId="34" xfId="15" applyFont="1" applyBorder="1" applyAlignment="1">
      <alignment horizontal="center" vertical="center" wrapText="1"/>
      <protection/>
    </xf>
    <xf numFmtId="0" fontId="8" fillId="4" borderId="0" xfId="0" applyFont="1" applyFill="1" applyAlignment="1" applyProtection="1">
      <alignment horizontal="center" vertical="center" wrapText="1"/>
      <protection hidden="1" locked="0"/>
    </xf>
    <xf numFmtId="9" fontId="0" fillId="7" borderId="23" xfId="0" applyNumberFormat="1" applyFill="1" applyBorder="1" applyAlignment="1" applyProtection="1">
      <alignment horizontal="center" vertical="center"/>
      <protection hidden="1" locked="0"/>
    </xf>
    <xf numFmtId="2" fontId="2" fillId="7" borderId="0" xfId="0" applyNumberFormat="1" applyFont="1" applyFill="1" applyBorder="1" applyAlignment="1" applyProtection="1">
      <alignment horizontal="center" vertical="center"/>
      <protection hidden="1" locked="0"/>
    </xf>
    <xf numFmtId="2" fontId="2" fillId="7" borderId="0" xfId="0" applyNumberFormat="1" applyFont="1" applyFill="1" applyAlignment="1" applyProtection="1">
      <alignment horizontal="center" vertical="center"/>
      <protection hidden="1" locked="0"/>
    </xf>
    <xf numFmtId="0" fontId="2" fillId="9" borderId="0" xfId="0" applyFont="1" applyFill="1" applyBorder="1" applyAlignment="1" applyProtection="1">
      <alignment horizontal="center" vertical="center"/>
      <protection hidden="1" locked="0"/>
    </xf>
    <xf numFmtId="0" fontId="6" fillId="9" borderId="0" xfId="0" applyFont="1" applyFill="1" applyAlignment="1" applyProtection="1">
      <alignment horizontal="center" vertical="center"/>
      <protection hidden="1" locked="0"/>
    </xf>
    <xf numFmtId="0" fontId="6" fillId="5" borderId="0" xfId="0" applyFont="1" applyFill="1" applyBorder="1" applyAlignment="1" applyProtection="1">
      <alignment horizontal="center" vertical="center"/>
      <protection hidden="1" locked="0"/>
    </xf>
    <xf numFmtId="0" fontId="6" fillId="5" borderId="0" xfId="0" applyFont="1" applyFill="1" applyAlignment="1" applyProtection="1">
      <alignment horizontal="center" vertical="center"/>
      <protection hidden="1" locked="0"/>
    </xf>
    <xf numFmtId="0" fontId="19" fillId="9" borderId="0" xfId="0" applyFont="1" applyFill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4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/>
      <protection locked="0"/>
    </xf>
    <xf numFmtId="2" fontId="2" fillId="7" borderId="0" xfId="0" applyNumberFormat="1" applyFont="1" applyFill="1" applyBorder="1" applyAlignment="1" applyProtection="1">
      <alignment horizontal="center" vertical="center"/>
      <protection locked="0"/>
    </xf>
    <xf numFmtId="2" fontId="2" fillId="7" borderId="0" xfId="0" applyNumberFormat="1" applyFont="1" applyFill="1" applyAlignment="1" applyProtection="1">
      <alignment horizontal="center" vertical="center"/>
      <protection locked="0"/>
    </xf>
    <xf numFmtId="0" fontId="2" fillId="9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9" fontId="6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Normal_Salarii_v1.22" xfId="15"/>
    <cellStyle name="Percent" xfId="16"/>
    <cellStyle name="Currency" xfId="17"/>
    <cellStyle name="Currency [0]" xfId="18"/>
    <cellStyle name="Comma" xfId="19"/>
    <cellStyle name="Comma [0]" xfId="20"/>
  </cellStyles>
  <dxfs count="1">
    <dxf>
      <font>
        <color rgb="FFCCFFCC"/>
      </font>
      <fill>
        <patternFill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>
    <tabColor indexed="42"/>
  </sheetPr>
  <dimension ref="A1:S126"/>
  <sheetViews>
    <sheetView showGridLines="0" tabSelected="1" workbookViewId="0" topLeftCell="E1">
      <selection activeCell="E1" sqref="E1"/>
    </sheetView>
  </sheetViews>
  <sheetFormatPr defaultColWidth="9.140625" defaultRowHeight="12.75"/>
  <cols>
    <col min="1" max="1" width="13.28125" style="80" hidden="1" customWidth="1"/>
    <col min="2" max="2" width="35.8515625" style="46" hidden="1" customWidth="1"/>
    <col min="3" max="3" width="13.57421875" style="91" hidden="1" customWidth="1"/>
    <col min="4" max="4" width="15.7109375" style="46" hidden="1" customWidth="1"/>
    <col min="5" max="5" width="10.28125" style="0" customWidth="1"/>
    <col min="6" max="6" width="2.7109375" style="0" customWidth="1"/>
    <col min="7" max="12" width="10.140625" style="0" customWidth="1"/>
    <col min="13" max="13" width="3.00390625" style="0" customWidth="1"/>
    <col min="14" max="14" width="5.8515625" style="0" customWidth="1"/>
    <col min="15" max="15" width="20.140625" style="0" customWidth="1"/>
    <col min="16" max="17" width="7.28125" style="0" customWidth="1"/>
    <col min="18" max="18" width="9.28125" style="0" customWidth="1"/>
    <col min="19" max="19" width="2.7109375" style="0" customWidth="1"/>
    <col min="20" max="20" width="16.140625" style="51" customWidth="1"/>
  </cols>
  <sheetData>
    <row r="1" spans="1:19" ht="21" customHeight="1">
      <c r="A1" s="72">
        <v>1</v>
      </c>
      <c r="B1" s="46" t="s">
        <v>39</v>
      </c>
      <c r="C1" s="95">
        <f>zileconcediu/zilelucratoare</f>
        <v>0</v>
      </c>
      <c r="D1" s="46" t="s">
        <v>107</v>
      </c>
      <c r="E1" s="51"/>
      <c r="F1" s="55"/>
      <c r="G1" s="56"/>
      <c r="H1" s="56"/>
      <c r="I1" s="56"/>
      <c r="J1" s="56"/>
      <c r="K1" s="43" t="s">
        <v>52</v>
      </c>
      <c r="L1" s="57">
        <f ca="1">INDIRECT(A6)</f>
        <v>299.933</v>
      </c>
      <c r="M1" s="55"/>
      <c r="N1" s="86">
        <v>20</v>
      </c>
      <c r="O1" s="87" t="s">
        <v>100</v>
      </c>
      <c r="P1" s="43"/>
      <c r="Q1" s="56"/>
      <c r="R1" s="56"/>
      <c r="S1" s="55"/>
    </row>
    <row r="2" spans="1:19" ht="21" customHeight="1">
      <c r="A2" s="72">
        <v>4</v>
      </c>
      <c r="B2" s="46" t="s">
        <v>40</v>
      </c>
      <c r="C2" s="96">
        <f>prconc*salincadrare</f>
        <v>0</v>
      </c>
      <c r="D2" s="92" t="s">
        <v>109</v>
      </c>
      <c r="E2" s="51"/>
      <c r="F2" s="55"/>
      <c r="G2" s="56"/>
      <c r="H2" s="56"/>
      <c r="I2" s="132" t="str">
        <f ca="1">INDIRECT(A8)</f>
        <v>OUG nr.1/2009 - Mof. Nr.60/2009</v>
      </c>
      <c r="J2" s="133"/>
      <c r="K2" s="43" t="s">
        <v>45</v>
      </c>
      <c r="L2" s="44">
        <f ca="1">INDEX(INDIRECT(A7),5*('Calcul SALAR'!A1-1)+'Calcul SALAR'!A2,2*'Calcul SALAR'!A3)</f>
        <v>3.782</v>
      </c>
      <c r="M2" s="55"/>
      <c r="N2" s="86">
        <v>20</v>
      </c>
      <c r="O2" s="87" t="s">
        <v>101</v>
      </c>
      <c r="P2" s="43"/>
      <c r="Q2" s="56"/>
      <c r="R2" s="56"/>
      <c r="S2" s="55"/>
    </row>
    <row r="3" spans="1:19" ht="21" customHeight="1">
      <c r="A3" s="72">
        <v>1</v>
      </c>
      <c r="B3" s="46" t="s">
        <v>41</v>
      </c>
      <c r="C3" s="97">
        <f>pcond*vsalincadrare</f>
        <v>0</v>
      </c>
      <c r="D3" s="93" t="s">
        <v>108</v>
      </c>
      <c r="E3" s="51"/>
      <c r="F3" s="55"/>
      <c r="G3" s="56"/>
      <c r="H3" s="56"/>
      <c r="I3" s="133"/>
      <c r="J3" s="133"/>
      <c r="K3" s="85" t="s">
        <v>99</v>
      </c>
      <c r="L3" s="89">
        <f>IF(A36,ROUNDUP(L2*L1,0),ROUND(L2*L1,0))</f>
        <v>1134</v>
      </c>
      <c r="M3" s="55"/>
      <c r="N3" s="86">
        <f>N1-N2</f>
        <v>0</v>
      </c>
      <c r="O3" s="87" t="s">
        <v>102</v>
      </c>
      <c r="P3" s="43"/>
      <c r="Q3" s="43" t="s">
        <v>106</v>
      </c>
      <c r="R3" s="58">
        <f>A35</f>
        <v>1000</v>
      </c>
      <c r="S3" s="55"/>
    </row>
    <row r="4" spans="3:19" ht="12" customHeight="1">
      <c r="C4" s="97">
        <f>pspecial*vsalincadrare</f>
        <v>0</v>
      </c>
      <c r="D4" s="93" t="s">
        <v>110</v>
      </c>
      <c r="E4" s="51"/>
      <c r="F4" s="55"/>
      <c r="G4" s="56"/>
      <c r="H4" s="56"/>
      <c r="I4" s="45" t="s">
        <v>53</v>
      </c>
      <c r="J4" s="45" t="s">
        <v>65</v>
      </c>
      <c r="K4" s="45" t="s">
        <v>54</v>
      </c>
      <c r="L4" s="56"/>
      <c r="M4" s="55"/>
      <c r="N4" s="130"/>
      <c r="O4" s="130"/>
      <c r="P4" s="56"/>
      <c r="Q4" s="56"/>
      <c r="R4" s="56"/>
      <c r="S4" s="55"/>
    </row>
    <row r="5" spans="1:19" ht="21" customHeight="1">
      <c r="A5" s="73">
        <v>10</v>
      </c>
      <c r="B5" s="46" t="s">
        <v>42</v>
      </c>
      <c r="C5" s="97">
        <f>IF(A13=3,psalgrad*vsalincadrare,0)</f>
        <v>0</v>
      </c>
      <c r="D5" s="93" t="s">
        <v>111</v>
      </c>
      <c r="E5" s="51"/>
      <c r="F5" s="55"/>
      <c r="G5" s="128" t="s">
        <v>103</v>
      </c>
      <c r="H5" s="128"/>
      <c r="I5" s="83"/>
      <c r="J5" s="83"/>
      <c r="K5" s="43"/>
      <c r="L5" s="84">
        <f>IF(A9=1,IF(NOT(A10),L3,R3),IF(A9=2,IF(NOT(A10),ROUND(TRUNC(L2/1.15,3)*L1,0),ROUND(TRUNC(R3/1.15,3),0)),IF(NOT(A10),ROUND(TRUNC(L2*1.15,3)*L1,0),ROUND(TRUNC(R3*1.15,3),0))))</f>
        <v>1134</v>
      </c>
      <c r="M5" s="55"/>
      <c r="N5" s="88"/>
      <c r="O5" s="88"/>
      <c r="P5" s="43"/>
      <c r="Q5" s="43"/>
      <c r="R5" s="90"/>
      <c r="S5" s="55"/>
    </row>
    <row r="6" spans="1:19" ht="21" customHeight="1">
      <c r="A6" s="74" t="str">
        <f>"'"&amp;"gr"&amp;TEXT(A5,"00")&amp;"'!a1"</f>
        <v>'gr10'!a1</v>
      </c>
      <c r="B6" s="46" t="s">
        <v>44</v>
      </c>
      <c r="C6" s="97">
        <f>IF(A13=2,psalgrad*(vsalincadrare+Vconducere+Vspecial),0)</f>
        <v>0</v>
      </c>
      <c r="D6" s="93" t="s">
        <v>112</v>
      </c>
      <c r="E6" s="51"/>
      <c r="F6" s="117"/>
      <c r="G6" s="131" t="str">
        <f>INDEX(A48:A53,A1)&amp;", "&amp;INDEX(A55:A58,A2)&amp;", "&amp;INDEX(A60:A70,A3)</f>
        <v>Prof. S, debutant, pana la 2 ani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20"/>
    </row>
    <row r="7" spans="1:19" ht="21" customHeight="1" thickBot="1">
      <c r="A7" s="74" t="str">
        <f>"'"&amp;"gr"&amp;TEXT(A5,"00")&amp;"'!a5:w33"</f>
        <v>'gr10'!a5:w33</v>
      </c>
      <c r="B7" s="46" t="s">
        <v>44</v>
      </c>
      <c r="C7" s="98">
        <f>pdir*(vsalincadrare+Vconducere+Vspecial+vgmerit+vsmerit)</f>
        <v>0</v>
      </c>
      <c r="D7" s="99" t="s">
        <v>113</v>
      </c>
      <c r="E7" s="51"/>
      <c r="F7" s="55"/>
      <c r="G7" s="135" t="s">
        <v>104</v>
      </c>
      <c r="H7" s="135"/>
      <c r="I7" s="135"/>
      <c r="J7" s="135"/>
      <c r="K7" s="135"/>
      <c r="L7" s="59">
        <f>ROUND(N2*L5/N1,0)</f>
        <v>1134</v>
      </c>
      <c r="M7" s="55"/>
      <c r="N7" s="129" t="s">
        <v>66</v>
      </c>
      <c r="O7" s="129"/>
      <c r="P7" s="60"/>
      <c r="Q7" s="61">
        <f>A15/100</f>
        <v>0</v>
      </c>
      <c r="R7" s="59">
        <f>ROUND(Q7*baza,0)</f>
        <v>0</v>
      </c>
      <c r="S7" s="55"/>
    </row>
    <row r="8" spans="1:19" ht="21" customHeight="1">
      <c r="A8" s="74" t="str">
        <f>"'"&amp;"gr"&amp;TEXT(A5,"00")&amp;"'!l1"</f>
        <v>'gr10'!l1</v>
      </c>
      <c r="B8" s="46" t="s">
        <v>44</v>
      </c>
      <c r="C8" s="95">
        <f>SUM(C2:C7)</f>
        <v>0</v>
      </c>
      <c r="D8" s="46" t="s">
        <v>114</v>
      </c>
      <c r="E8" s="51"/>
      <c r="F8" s="55"/>
      <c r="G8" s="128" t="s">
        <v>55</v>
      </c>
      <c r="H8" s="128"/>
      <c r="I8" s="128"/>
      <c r="J8" s="60"/>
      <c r="K8" s="62">
        <f>A11/100</f>
        <v>0</v>
      </c>
      <c r="L8" s="59">
        <f>ROUND(K8*grila,0)</f>
        <v>0</v>
      </c>
      <c r="M8" s="55"/>
      <c r="N8" s="129" t="s">
        <v>67</v>
      </c>
      <c r="O8" s="129"/>
      <c r="P8" s="60"/>
      <c r="Q8" s="61">
        <f>INDEX(A72:A85,A16)/100</f>
        <v>0</v>
      </c>
      <c r="R8" s="59">
        <f>ROUND(Q8*grila,0)</f>
        <v>0</v>
      </c>
      <c r="S8" s="55"/>
    </row>
    <row r="9" spans="1:19" ht="21" customHeight="1">
      <c r="A9" s="72">
        <v>1</v>
      </c>
      <c r="B9" s="47" t="s">
        <v>96</v>
      </c>
      <c r="C9" s="95">
        <f>pvechime*vsalb</f>
        <v>0</v>
      </c>
      <c r="D9" s="46" t="s">
        <v>115</v>
      </c>
      <c r="E9" s="51"/>
      <c r="F9" s="55"/>
      <c r="G9" s="128" t="s">
        <v>56</v>
      </c>
      <c r="H9" s="128"/>
      <c r="I9" s="128"/>
      <c r="J9" s="60"/>
      <c r="K9" s="62">
        <f>IF(A12,0.15,0)</f>
        <v>0</v>
      </c>
      <c r="L9" s="59">
        <f>ROUND(K9*grila,0)</f>
        <v>0</v>
      </c>
      <c r="M9" s="55"/>
      <c r="N9" s="129" t="s">
        <v>68</v>
      </c>
      <c r="O9" s="129"/>
      <c r="P9" s="60"/>
      <c r="Q9" s="61">
        <f>IF(A17,0.15,0)</f>
        <v>0</v>
      </c>
      <c r="R9" s="59">
        <f>ROUND(Q9*baza,0)</f>
        <v>0</v>
      </c>
      <c r="S9" s="55"/>
    </row>
    <row r="10" spans="1:19" ht="21" customHeight="1">
      <c r="A10" s="72" t="b">
        <v>0</v>
      </c>
      <c r="B10" s="46" t="s">
        <v>58</v>
      </c>
      <c r="C10" s="95">
        <f>prural*vsalincadrare</f>
        <v>0</v>
      </c>
      <c r="D10" s="46" t="s">
        <v>116</v>
      </c>
      <c r="E10" s="51"/>
      <c r="F10" s="55"/>
      <c r="G10" s="128" t="s">
        <v>120</v>
      </c>
      <c r="H10" s="128"/>
      <c r="I10" s="128"/>
      <c r="J10" s="63" t="s">
        <v>61</v>
      </c>
      <c r="K10" s="62">
        <f>IF(A13=1,0,IF(A13=2,0.15,IF(A37,0.25,0.2)))</f>
        <v>0</v>
      </c>
      <c r="L10" s="59">
        <f>IF(A13=2,ROUND(K10*(grila+conducere+special),0),ROUND(K10*grila,0))</f>
        <v>0</v>
      </c>
      <c r="M10" s="55"/>
      <c r="N10" s="129" t="s">
        <v>69</v>
      </c>
      <c r="O10" s="129"/>
      <c r="P10" s="60"/>
      <c r="Q10" s="61">
        <f>A18/100</f>
        <v>0</v>
      </c>
      <c r="R10" s="59">
        <f>ROUND(Q10*grila,0)</f>
        <v>0</v>
      </c>
      <c r="S10" s="55"/>
    </row>
    <row r="11" spans="1:19" ht="21" customHeight="1" thickBot="1">
      <c r="A11" s="72">
        <v>0</v>
      </c>
      <c r="B11" s="46" t="s">
        <v>59</v>
      </c>
      <c r="C11" s="95">
        <f>pdoctor*vsalb</f>
        <v>0</v>
      </c>
      <c r="D11" s="46" t="s">
        <v>117</v>
      </c>
      <c r="E11" s="51"/>
      <c r="F11" s="55"/>
      <c r="G11" s="128" t="s">
        <v>57</v>
      </c>
      <c r="H11" s="128"/>
      <c r="I11" s="128"/>
      <c r="J11" s="60"/>
      <c r="K11" s="62">
        <f>IF(A14,0.1,0)</f>
        <v>0</v>
      </c>
      <c r="L11" s="64">
        <f>ROUND(K11*(grila+conducere+special+salgrad),0)</f>
        <v>0</v>
      </c>
      <c r="M11" s="55"/>
      <c r="N11" s="129" t="s">
        <v>70</v>
      </c>
      <c r="O11" s="129"/>
      <c r="P11" s="60"/>
      <c r="Q11" s="61">
        <f>A19/100</f>
        <v>0</v>
      </c>
      <c r="R11" s="59">
        <f>ROUND(Q11*baza,0)</f>
        <v>0</v>
      </c>
      <c r="S11" s="55"/>
    </row>
    <row r="12" spans="1:19" ht="21" customHeight="1">
      <c r="A12" s="72" t="b">
        <v>0</v>
      </c>
      <c r="B12" s="46" t="s">
        <v>60</v>
      </c>
      <c r="C12" s="95">
        <f>psimultan*vsalb</f>
        <v>0</v>
      </c>
      <c r="D12" s="46" t="s">
        <v>118</v>
      </c>
      <c r="E12" s="51"/>
      <c r="F12" s="55"/>
      <c r="G12" s="135" t="s">
        <v>64</v>
      </c>
      <c r="H12" s="135"/>
      <c r="I12" s="135"/>
      <c r="J12" s="135"/>
      <c r="K12" s="135"/>
      <c r="L12" s="65">
        <f>SUM(L7:L11)</f>
        <v>1134</v>
      </c>
      <c r="M12" s="55"/>
      <c r="N12" s="129" t="s">
        <v>71</v>
      </c>
      <c r="O12" s="129"/>
      <c r="P12" s="60"/>
      <c r="Q12" s="61">
        <f>INDEX(A87:A90,A20)/100</f>
        <v>0</v>
      </c>
      <c r="R12" s="59">
        <f>ROUND(Q12*baza,0)</f>
        <v>0</v>
      </c>
      <c r="S12" s="55"/>
    </row>
    <row r="13" spans="1:19" ht="13.5" customHeight="1">
      <c r="A13" s="72">
        <v>1</v>
      </c>
      <c r="B13" s="46" t="s">
        <v>62</v>
      </c>
      <c r="C13" s="95"/>
      <c r="E13" s="5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7" customHeight="1">
      <c r="A14" s="72" t="b">
        <v>0</v>
      </c>
      <c r="B14" s="46" t="s">
        <v>63</v>
      </c>
      <c r="C14" s="95">
        <f>vsalb+Vvechime+Vrural+vdoctor+vsimultan</f>
        <v>0</v>
      </c>
      <c r="D14" s="46" t="s">
        <v>119</v>
      </c>
      <c r="E14" s="51"/>
      <c r="F14" s="55"/>
      <c r="G14" s="56"/>
      <c r="H14" s="59">
        <v>0</v>
      </c>
      <c r="I14" s="56"/>
      <c r="J14" s="66">
        <f>A21/100</f>
        <v>0</v>
      </c>
      <c r="K14" s="50" t="s">
        <v>78</v>
      </c>
      <c r="L14" s="126">
        <f>ROUND(J14*(salincadrare+(special+Vspecial)+(salgrad+vgmerit+vsmerit)+(rural+Vrural)+(doctorat+vdoctor))/INDEX(A92:A99,A22),0)</f>
        <v>0</v>
      </c>
      <c r="M14" s="55"/>
      <c r="N14" s="136" t="s">
        <v>138</v>
      </c>
      <c r="O14" s="136"/>
      <c r="P14" s="67"/>
      <c r="Q14" s="52">
        <v>0</v>
      </c>
      <c r="R14" s="125">
        <f>IF(A44,IF(totalbrut&lt;1001,(250+100*Q14),IF(totalbrut&gt;2999,0,10*ROUNDUP((250+100*Q14)*(1-(totalbrut-1000)/2000)/10,0))),0)</f>
        <v>240</v>
      </c>
      <c r="S14" s="55"/>
    </row>
    <row r="15" spans="1:19" ht="21" customHeight="1" thickBot="1">
      <c r="A15" s="72">
        <v>0</v>
      </c>
      <c r="B15" s="46" t="s">
        <v>72</v>
      </c>
      <c r="E15" s="51"/>
      <c r="F15" s="55"/>
      <c r="G15" s="55"/>
      <c r="H15" s="55"/>
      <c r="I15" s="55"/>
      <c r="J15" s="55"/>
      <c r="K15" s="69" t="s">
        <v>119</v>
      </c>
      <c r="L15" s="69" t="s">
        <v>81</v>
      </c>
      <c r="M15" s="55"/>
      <c r="N15" s="137" t="s">
        <v>140</v>
      </c>
      <c r="O15" s="136"/>
      <c r="P15" s="70" t="s">
        <v>84</v>
      </c>
      <c r="Q15" s="67"/>
      <c r="R15" s="68">
        <f>IF(A33=3,A34,IF(A38,IF(A33=2,ROUND((baza+vsalb)*0.01,0),ROUND((baza+vsalb)*0.005,0)),IF(A33=2,ROUND(totalbrut*0.01,0),ROUND(totalbrut*0.005,0))))</f>
        <v>11</v>
      </c>
      <c r="S15" s="55"/>
    </row>
    <row r="16" spans="1:19" ht="27" customHeight="1" thickBot="1">
      <c r="A16" s="72">
        <v>1</v>
      </c>
      <c r="B16" s="46" t="s">
        <v>73</v>
      </c>
      <c r="E16" s="51"/>
      <c r="F16" s="55"/>
      <c r="G16" s="56"/>
      <c r="H16" s="59">
        <v>0</v>
      </c>
      <c r="I16" s="56"/>
      <c r="J16" s="59">
        <f>IF(A23,ROUND((baza+SUM(R7:R12))*0.02,0),0)</f>
        <v>0</v>
      </c>
      <c r="K16" s="94">
        <f>ROUND(concediu,0)</f>
        <v>0</v>
      </c>
      <c r="L16" s="71">
        <f>baza+SUM(R7:R12)+H14+L14+H16+J16+K16</f>
        <v>1134</v>
      </c>
      <c r="M16" s="55"/>
      <c r="N16" s="128" t="s">
        <v>172</v>
      </c>
      <c r="O16" s="128"/>
      <c r="P16" s="128"/>
      <c r="Q16" s="128"/>
      <c r="R16" s="68">
        <f>IF((totalbrut-somaj-cas-cass-deducere-sindicat)&gt;0,ROUND((totalbrut-somaj-cas-cass-deducere-sindicat)*0.16,0),0)</f>
        <v>111</v>
      </c>
      <c r="S16" s="55"/>
    </row>
    <row r="17" spans="1:19" ht="18" customHeight="1">
      <c r="A17" s="72" t="b">
        <v>0</v>
      </c>
      <c r="B17" s="46" t="s">
        <v>74</v>
      </c>
      <c r="E17" s="51"/>
      <c r="F17" s="55"/>
      <c r="G17" s="55"/>
      <c r="H17" s="55"/>
      <c r="I17" s="55"/>
      <c r="J17" s="55"/>
      <c r="K17" s="55"/>
      <c r="L17" s="55"/>
      <c r="M17" s="55"/>
      <c r="N17" s="134" t="s">
        <v>87</v>
      </c>
      <c r="O17" s="134"/>
      <c r="P17" s="56"/>
      <c r="Q17" s="56"/>
      <c r="R17" s="68">
        <v>0</v>
      </c>
      <c r="S17" s="55"/>
    </row>
    <row r="18" spans="1:19" ht="18" customHeight="1">
      <c r="A18" s="72">
        <v>0</v>
      </c>
      <c r="B18" s="46" t="s">
        <v>75</v>
      </c>
      <c r="E18" s="51"/>
      <c r="F18" s="55"/>
      <c r="G18" s="141" t="s">
        <v>131</v>
      </c>
      <c r="H18" s="141"/>
      <c r="I18" s="141"/>
      <c r="J18" s="105"/>
      <c r="K18" s="105"/>
      <c r="L18" s="68">
        <f>IF(A27=3,ROUND((baza+vsalb)*0.01,0),ROUND(totalbrut*0.005*(A27-1),0))</f>
        <v>6</v>
      </c>
      <c r="M18" s="55"/>
      <c r="N18" s="134" t="s">
        <v>88</v>
      </c>
      <c r="O18" s="134"/>
      <c r="P18" s="56"/>
      <c r="Q18" s="56"/>
      <c r="R18" s="68">
        <v>0</v>
      </c>
      <c r="S18" s="55"/>
    </row>
    <row r="19" spans="1:19" ht="18" customHeight="1">
      <c r="A19" s="72">
        <v>0</v>
      </c>
      <c r="B19" s="46" t="s">
        <v>76</v>
      </c>
      <c r="E19" s="51"/>
      <c r="F19" s="55"/>
      <c r="G19" s="141" t="s">
        <v>132</v>
      </c>
      <c r="H19" s="141"/>
      <c r="I19" s="141"/>
      <c r="J19" s="105"/>
      <c r="K19" s="105"/>
      <c r="L19" s="125">
        <f>IF(A32=3,ROUND(totalbrut*0.065,0),ROUND(totalbrut*0.055*(A32-1),0))</f>
        <v>62</v>
      </c>
      <c r="M19" s="55"/>
      <c r="N19" s="140" t="s">
        <v>89</v>
      </c>
      <c r="O19" s="140"/>
      <c r="P19" s="140"/>
      <c r="Q19" s="140"/>
      <c r="R19" s="139">
        <f>totalbrut-somaj-cas-cass-sindicat-impozit-avans-car</f>
        <v>825</v>
      </c>
      <c r="S19" s="55"/>
    </row>
    <row r="20" spans="1:19" ht="18" customHeight="1">
      <c r="A20" s="72">
        <v>1</v>
      </c>
      <c r="B20" s="46" t="s">
        <v>77</v>
      </c>
      <c r="E20" s="51"/>
      <c r="F20" s="55"/>
      <c r="G20" s="141" t="s">
        <v>164</v>
      </c>
      <c r="H20" s="141"/>
      <c r="I20" s="141"/>
      <c r="J20" s="105"/>
      <c r="K20" s="105"/>
      <c r="L20" s="125">
        <f>IF(A43=1,0,IF(A43=2,ROUND(totalbrut*0.095,0),ROUND(totalbrut*0.105,0)))</f>
        <v>119</v>
      </c>
      <c r="M20" s="55"/>
      <c r="N20" s="140"/>
      <c r="O20" s="140"/>
      <c r="P20" s="140"/>
      <c r="Q20" s="140"/>
      <c r="R20" s="139"/>
      <c r="S20" s="55"/>
    </row>
    <row r="21" spans="1:19" ht="14.25" customHeight="1">
      <c r="A21" s="72">
        <v>0</v>
      </c>
      <c r="B21" s="46" t="s">
        <v>79</v>
      </c>
      <c r="E21" s="51"/>
      <c r="F21" s="53" t="s">
        <v>171</v>
      </c>
      <c r="G21" s="54"/>
      <c r="H21" s="138" t="s">
        <v>97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37.5" customHeight="1">
      <c r="A22" s="72">
        <v>3</v>
      </c>
      <c r="B22" s="46" t="s">
        <v>80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21" customHeight="1">
      <c r="A23" s="72" t="b">
        <v>0</v>
      </c>
      <c r="B23" s="46" t="s">
        <v>82</v>
      </c>
      <c r="E23" s="51"/>
      <c r="F23" s="51"/>
      <c r="J23" s="51"/>
      <c r="K23" s="51"/>
      <c r="M23" s="51"/>
      <c r="N23" s="51"/>
      <c r="O23" s="51"/>
      <c r="P23" s="51"/>
      <c r="Q23" s="51"/>
      <c r="R23" s="51"/>
      <c r="S23" s="51"/>
    </row>
    <row r="24" spans="1:19" ht="21" customHeight="1">
      <c r="A24" s="106">
        <v>0</v>
      </c>
      <c r="B24" s="107" t="s">
        <v>129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21" customHeight="1">
      <c r="A25" s="108">
        <v>0.005</v>
      </c>
      <c r="B25" s="107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21" customHeight="1">
      <c r="A26" s="109">
        <v>0.01</v>
      </c>
      <c r="B26" s="10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21" customHeight="1">
      <c r="A27" s="110">
        <v>2</v>
      </c>
      <c r="B27" s="107" t="s">
        <v>130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21" customHeight="1">
      <c r="A28" s="72"/>
      <c r="B28" s="4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111">
        <v>0</v>
      </c>
      <c r="B29" s="112" t="s">
        <v>134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113">
        <v>0.055</v>
      </c>
      <c r="B30" s="114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115">
        <v>0.065</v>
      </c>
      <c r="B31" s="114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116">
        <v>2</v>
      </c>
      <c r="B32" s="114" t="s">
        <v>133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75">
        <v>2</v>
      </c>
      <c r="B33" s="46" t="s">
        <v>83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75">
        <v>0</v>
      </c>
      <c r="B34" s="46" t="s">
        <v>85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100">
        <v>1000</v>
      </c>
      <c r="B35" s="101" t="s">
        <v>98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102" t="b">
        <v>0</v>
      </c>
      <c r="B36" s="103" t="s">
        <v>105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102" t="b">
        <v>1</v>
      </c>
      <c r="B37" s="103" t="s">
        <v>121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72" t="b">
        <v>1</v>
      </c>
      <c r="B38" s="46" t="s">
        <v>123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7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2" ht="12.75">
      <c r="A40" s="122">
        <v>0</v>
      </c>
      <c r="B40" s="48" t="s">
        <v>136</v>
      </c>
    </row>
    <row r="41" spans="1:2" ht="12.75">
      <c r="A41" s="123">
        <v>0.095</v>
      </c>
      <c r="B41" s="48"/>
    </row>
    <row r="42" spans="1:2" ht="12.75">
      <c r="A42" s="124">
        <v>0.105</v>
      </c>
      <c r="B42" s="48"/>
    </row>
    <row r="43" spans="1:2" ht="12.75">
      <c r="A43" s="121">
        <v>3</v>
      </c>
      <c r="B43" s="48" t="s">
        <v>137</v>
      </c>
    </row>
    <row r="44" spans="1:2" ht="12.75">
      <c r="A44" s="80" t="b">
        <v>1</v>
      </c>
      <c r="B44" s="46" t="s">
        <v>139</v>
      </c>
    </row>
    <row r="45" ht="12.75"/>
    <row r="46" ht="12.75"/>
    <row r="47" ht="12.75"/>
    <row r="48" spans="1:2" ht="12.75">
      <c r="A48" s="76" t="s">
        <v>13</v>
      </c>
      <c r="B48" s="48" t="s">
        <v>32</v>
      </c>
    </row>
    <row r="49" ht="12.75">
      <c r="A49" s="76" t="s">
        <v>18</v>
      </c>
    </row>
    <row r="50" ht="12.75">
      <c r="A50" s="76" t="s">
        <v>19</v>
      </c>
    </row>
    <row r="51" ht="12.75">
      <c r="A51" s="76" t="s">
        <v>20</v>
      </c>
    </row>
    <row r="52" spans="1:2" ht="12.75">
      <c r="A52" s="76" t="s">
        <v>21</v>
      </c>
      <c r="B52" s="49" t="s">
        <v>38</v>
      </c>
    </row>
    <row r="53" spans="1:2" ht="12.75">
      <c r="A53" s="76" t="s">
        <v>22</v>
      </c>
      <c r="B53" s="49" t="s">
        <v>38</v>
      </c>
    </row>
    <row r="54" ht="12.75">
      <c r="A54" s="76"/>
    </row>
    <row r="55" spans="1:2" ht="12.75">
      <c r="A55" s="77" t="s">
        <v>14</v>
      </c>
      <c r="B55" s="48" t="s">
        <v>33</v>
      </c>
    </row>
    <row r="56" ht="12.75">
      <c r="A56" s="76" t="s">
        <v>15</v>
      </c>
    </row>
    <row r="57" ht="12.75">
      <c r="A57" s="76" t="s">
        <v>16</v>
      </c>
    </row>
    <row r="58" ht="12.75">
      <c r="A58" s="76" t="s">
        <v>17</v>
      </c>
    </row>
    <row r="59" ht="12.75">
      <c r="A59" s="76"/>
    </row>
    <row r="60" spans="1:2" ht="12.75">
      <c r="A60" s="78" t="s">
        <v>2</v>
      </c>
      <c r="B60" s="48" t="s">
        <v>34</v>
      </c>
    </row>
    <row r="61" ht="12.75">
      <c r="A61" s="78" t="s">
        <v>3</v>
      </c>
    </row>
    <row r="62" ht="12.75">
      <c r="A62" s="78" t="s">
        <v>4</v>
      </c>
    </row>
    <row r="63" ht="12.75">
      <c r="A63" s="78" t="s">
        <v>5</v>
      </c>
    </row>
    <row r="64" ht="12.75">
      <c r="A64" s="78" t="s">
        <v>6</v>
      </c>
    </row>
    <row r="65" ht="12.75">
      <c r="A65" s="78" t="s">
        <v>7</v>
      </c>
    </row>
    <row r="66" ht="12.75">
      <c r="A66" s="78" t="s">
        <v>8</v>
      </c>
    </row>
    <row r="67" ht="12.75">
      <c r="A67" s="78" t="s">
        <v>9</v>
      </c>
    </row>
    <row r="68" ht="12.75">
      <c r="A68" s="78" t="s">
        <v>10</v>
      </c>
    </row>
    <row r="69" ht="12.75">
      <c r="A69" s="78" t="s">
        <v>11</v>
      </c>
    </row>
    <row r="70" ht="12.75">
      <c r="A70" s="78" t="s">
        <v>12</v>
      </c>
    </row>
    <row r="71" ht="12.75">
      <c r="A71" s="79"/>
    </row>
    <row r="72" spans="1:2" ht="12.75">
      <c r="A72" s="79">
        <v>0</v>
      </c>
      <c r="B72" s="48" t="s">
        <v>35</v>
      </c>
    </row>
    <row r="73" ht="12.75">
      <c r="A73" s="79">
        <v>5</v>
      </c>
    </row>
    <row r="74" ht="12.75">
      <c r="A74" s="79">
        <v>8</v>
      </c>
    </row>
    <row r="75" ht="12.75">
      <c r="A75" s="79">
        <v>10</v>
      </c>
    </row>
    <row r="76" ht="12.75">
      <c r="A76" s="79">
        <v>12</v>
      </c>
    </row>
    <row r="77" ht="12.75">
      <c r="A77" s="79">
        <v>15</v>
      </c>
    </row>
    <row r="78" ht="12.75">
      <c r="A78" s="79">
        <v>18</v>
      </c>
    </row>
    <row r="79" ht="12.75">
      <c r="A79" s="79">
        <v>20</v>
      </c>
    </row>
    <row r="80" ht="12.75">
      <c r="A80" s="79">
        <v>30</v>
      </c>
    </row>
    <row r="81" ht="12.75">
      <c r="A81" s="79">
        <v>40</v>
      </c>
    </row>
    <row r="82" ht="12.75">
      <c r="A82" s="79">
        <v>50</v>
      </c>
    </row>
    <row r="83" ht="12.75">
      <c r="A83" s="79">
        <v>60</v>
      </c>
    </row>
    <row r="84" ht="12.75">
      <c r="A84" s="79">
        <v>70</v>
      </c>
    </row>
    <row r="85" ht="12.75">
      <c r="A85" s="79">
        <v>80</v>
      </c>
    </row>
    <row r="86" ht="12.75">
      <c r="A86" s="79"/>
    </row>
    <row r="87" spans="1:2" ht="12.75">
      <c r="A87" s="79">
        <v>0</v>
      </c>
      <c r="B87" s="48" t="s">
        <v>36</v>
      </c>
    </row>
    <row r="88" ht="12.75">
      <c r="A88" s="79">
        <v>7</v>
      </c>
    </row>
    <row r="89" ht="12.75">
      <c r="A89" s="79">
        <v>10</v>
      </c>
    </row>
    <row r="90" ht="12.75">
      <c r="A90" s="79">
        <v>15</v>
      </c>
    </row>
    <row r="92" spans="1:2" ht="12.75">
      <c r="A92" s="80">
        <v>56</v>
      </c>
      <c r="B92" s="48" t="s">
        <v>37</v>
      </c>
    </row>
    <row r="93" ht="12.75">
      <c r="A93" s="80">
        <v>64</v>
      </c>
    </row>
    <row r="94" ht="12.75">
      <c r="A94" s="80">
        <v>72</v>
      </c>
    </row>
    <row r="95" ht="12.75">
      <c r="A95" s="80">
        <v>80</v>
      </c>
    </row>
    <row r="96" ht="12.75">
      <c r="A96" s="80">
        <v>88</v>
      </c>
    </row>
    <row r="97" ht="12.75">
      <c r="A97" s="80">
        <v>92</v>
      </c>
    </row>
    <row r="98" ht="12.75">
      <c r="A98" s="80">
        <v>96</v>
      </c>
    </row>
    <row r="99" ht="12.75">
      <c r="A99" s="80">
        <v>100</v>
      </c>
    </row>
    <row r="101" spans="1:2" ht="12.75">
      <c r="A101" s="81" t="s">
        <v>90</v>
      </c>
      <c r="B101" s="48" t="s">
        <v>43</v>
      </c>
    </row>
    <row r="102" spans="1:2" ht="12.75">
      <c r="A102" s="81" t="s">
        <v>91</v>
      </c>
      <c r="B102" s="49" t="s">
        <v>38</v>
      </c>
    </row>
    <row r="103" spans="1:2" ht="12.75">
      <c r="A103" s="81" t="s">
        <v>92</v>
      </c>
      <c r="B103" s="49" t="s">
        <v>38</v>
      </c>
    </row>
    <row r="104" spans="1:2" ht="12.75">
      <c r="A104" s="81" t="s">
        <v>93</v>
      </c>
      <c r="B104" s="49" t="s">
        <v>38</v>
      </c>
    </row>
    <row r="105" spans="1:2" ht="12.75">
      <c r="A105" s="81" t="s">
        <v>94</v>
      </c>
      <c r="B105" s="49" t="s">
        <v>38</v>
      </c>
    </row>
    <row r="106" spans="1:2" ht="12.75">
      <c r="A106" s="81" t="s">
        <v>95</v>
      </c>
      <c r="B106" s="49" t="s">
        <v>38</v>
      </c>
    </row>
    <row r="107" spans="1:2" ht="12.75">
      <c r="A107" s="81" t="s">
        <v>127</v>
      </c>
      <c r="B107" s="49"/>
    </row>
    <row r="108" spans="1:2" ht="12.75">
      <c r="A108" s="81" t="s">
        <v>128</v>
      </c>
      <c r="B108" s="49"/>
    </row>
    <row r="109" ht="12.75">
      <c r="A109" s="81" t="s">
        <v>142</v>
      </c>
    </row>
    <row r="110" ht="12.75">
      <c r="A110" s="81" t="s">
        <v>141</v>
      </c>
    </row>
    <row r="111" ht="12.75">
      <c r="A111" s="81"/>
    </row>
    <row r="112" ht="12.75">
      <c r="A112" s="81"/>
    </row>
    <row r="114" ht="12.75">
      <c r="A114" s="81" t="s">
        <v>26</v>
      </c>
    </row>
    <row r="115" ht="12.75">
      <c r="A115" s="81" t="s">
        <v>27</v>
      </c>
    </row>
    <row r="116" ht="12.75">
      <c r="A116" s="82" t="s">
        <v>28</v>
      </c>
    </row>
    <row r="117" ht="12.75">
      <c r="A117" s="82" t="s">
        <v>29</v>
      </c>
    </row>
    <row r="118" ht="12.75">
      <c r="A118" s="82" t="s">
        <v>30</v>
      </c>
    </row>
    <row r="119" ht="12.75">
      <c r="A119" s="82" t="s">
        <v>31</v>
      </c>
    </row>
    <row r="121" ht="12.75">
      <c r="A121" s="81" t="s">
        <v>46</v>
      </c>
    </row>
    <row r="122" ht="12.75">
      <c r="A122" s="81" t="s">
        <v>47</v>
      </c>
    </row>
    <row r="123" ht="12.75">
      <c r="A123" s="81" t="s">
        <v>48</v>
      </c>
    </row>
    <row r="124" ht="12.75">
      <c r="A124" s="81" t="s">
        <v>49</v>
      </c>
    </row>
    <row r="125" ht="12.75">
      <c r="A125" s="81" t="s">
        <v>50</v>
      </c>
    </row>
    <row r="126" ht="12.75">
      <c r="A126" s="81" t="s">
        <v>51</v>
      </c>
    </row>
  </sheetData>
  <sheetProtection password="A443" sheet="1" objects="1" scenarios="1" selectLockedCells="1" selectUnlockedCells="1"/>
  <mergeCells count="27">
    <mergeCell ref="N18:O18"/>
    <mergeCell ref="H21:S21"/>
    <mergeCell ref="R19:R20"/>
    <mergeCell ref="N19:Q20"/>
    <mergeCell ref="G18:I18"/>
    <mergeCell ref="G19:I19"/>
    <mergeCell ref="G20:I20"/>
    <mergeCell ref="N17:O17"/>
    <mergeCell ref="N10:O10"/>
    <mergeCell ref="G5:H5"/>
    <mergeCell ref="G7:K7"/>
    <mergeCell ref="N12:O12"/>
    <mergeCell ref="N11:O11"/>
    <mergeCell ref="N14:O14"/>
    <mergeCell ref="N15:O15"/>
    <mergeCell ref="G12:K12"/>
    <mergeCell ref="G10:I10"/>
    <mergeCell ref="N4:O4"/>
    <mergeCell ref="G6:R6"/>
    <mergeCell ref="G11:I11"/>
    <mergeCell ref="I2:J3"/>
    <mergeCell ref="G8:I8"/>
    <mergeCell ref="G9:I9"/>
    <mergeCell ref="N16:Q16"/>
    <mergeCell ref="N7:O7"/>
    <mergeCell ref="N8:O8"/>
    <mergeCell ref="N9:O9"/>
  </mergeCells>
  <conditionalFormatting sqref="P1:P2">
    <cfRule type="expression" priority="1" dxfId="0" stopIfTrue="1">
      <formula>$A$19=2</formula>
    </cfRule>
  </conditionalFormatting>
  <conditionalFormatting sqref="I1:L3 I5:K5">
    <cfRule type="expression" priority="2" dxfId="0" stopIfTrue="1">
      <formula>$A$10</formula>
    </cfRule>
  </conditionalFormatting>
  <conditionalFormatting sqref="P3:R3 P5:Q5">
    <cfRule type="expression" priority="3" dxfId="0" stopIfTrue="1">
      <formula>NOT($A$10)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ignoredErrors>
    <ignoredError sqref="R19:R20 R7 R11 Q8 K9:K10 R3 J16:L16 Q9:Q11 L18 J14 R15:R16 N3 L5 L12 Q7 Q12 R12 K8 K11 I2 L1:L3 L7:L8 A6:A8 L9:L11 C1:C14" unlockedFormula="1"/>
    <ignoredError sqref="R8:R10" formula="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aie11">
    <pageSetUpPr fitToPage="1"/>
  </sheetPr>
  <dimension ref="A1:W33"/>
  <sheetViews>
    <sheetView showGridLines="0" zoomScale="88" zoomScaleNormal="88" workbookViewId="0" topLeftCell="A1">
      <selection activeCell="C1" sqref="C1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8515625" style="2" customWidth="1"/>
    <col min="4" max="4" width="6.140625" style="5" bestFit="1" customWidth="1"/>
    <col min="5" max="5" width="5.7109375" style="5" bestFit="1" customWidth="1"/>
    <col min="6" max="6" width="6.140625" style="5" bestFit="1" customWidth="1"/>
    <col min="7" max="7" width="5.71093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275.168</v>
      </c>
      <c r="B1" s="3"/>
      <c r="C1" s="40" t="s">
        <v>126</v>
      </c>
      <c r="D1" s="4"/>
      <c r="E1" s="4"/>
      <c r="L1" s="42" t="s">
        <v>125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4.722</v>
      </c>
      <c r="G5" s="10">
        <f>ROUND(F5*$A$1,0)</f>
        <v>1299</v>
      </c>
      <c r="H5" s="9">
        <v>5.373</v>
      </c>
      <c r="I5" s="10">
        <f>ROUND(H5*$A$1,0)</f>
        <v>1478</v>
      </c>
      <c r="J5" s="9">
        <v>5.593</v>
      </c>
      <c r="K5" s="10">
        <f>ROUND(J5*$A$1,0)</f>
        <v>1539</v>
      </c>
      <c r="L5" s="9">
        <v>5.718</v>
      </c>
      <c r="M5" s="10">
        <f>ROUND(L5*$A$1,0)</f>
        <v>1573</v>
      </c>
      <c r="N5" s="9">
        <v>6.031</v>
      </c>
      <c r="O5" s="10">
        <f>ROUND(N5*$A$1,0)</f>
        <v>1660</v>
      </c>
      <c r="P5" s="9">
        <v>6.308</v>
      </c>
      <c r="Q5" s="10">
        <f>ROUND(P5*$A$1,0)</f>
        <v>1736</v>
      </c>
      <c r="R5" s="9">
        <v>6.62</v>
      </c>
      <c r="S5" s="10">
        <f>ROUND(R5*$A$1,0)</f>
        <v>1822</v>
      </c>
      <c r="T5" s="9">
        <v>6.965</v>
      </c>
      <c r="U5" s="10">
        <f>ROUND(T5*$A$1,0)</f>
        <v>1917</v>
      </c>
      <c r="V5" s="9">
        <v>7.315</v>
      </c>
      <c r="W5" s="11">
        <f>ROUND(V5*$A$1,0)</f>
        <v>2013</v>
      </c>
    </row>
    <row r="6" spans="1:23" ht="15.75" customHeight="1">
      <c r="A6" s="27" t="s">
        <v>15</v>
      </c>
      <c r="B6" s="13">
        <v>0</v>
      </c>
      <c r="C6" s="14"/>
      <c r="D6" s="15">
        <v>3.965</v>
      </c>
      <c r="E6" s="16">
        <f>ROUND(D6*$A$1,0)</f>
        <v>1091</v>
      </c>
      <c r="F6" s="15">
        <v>4.043</v>
      </c>
      <c r="G6" s="16">
        <f>ROUND(F6*$A$1,0)</f>
        <v>1113</v>
      </c>
      <c r="H6" s="15">
        <v>4.61</v>
      </c>
      <c r="I6" s="16">
        <f>ROUND(H6*$A$1,0)</f>
        <v>1269</v>
      </c>
      <c r="J6" s="15">
        <v>4.703</v>
      </c>
      <c r="K6" s="16">
        <f>ROUND(J6*$A$1,0)</f>
        <v>1294</v>
      </c>
      <c r="L6" s="15">
        <v>4.891</v>
      </c>
      <c r="M6" s="16">
        <f>ROUND(L6*$A$1,0)</f>
        <v>1346</v>
      </c>
      <c r="N6" s="15">
        <v>5.146</v>
      </c>
      <c r="O6" s="16">
        <f>ROUND(N6*$A$1,0)</f>
        <v>1416</v>
      </c>
      <c r="P6" s="15">
        <v>5.407</v>
      </c>
      <c r="Q6" s="16">
        <f>ROUND(P6*$A$1,0)</f>
        <v>1488</v>
      </c>
      <c r="R6" s="15">
        <v>5.601</v>
      </c>
      <c r="S6" s="16">
        <f>ROUND(R6*$A$1,0)</f>
        <v>1541</v>
      </c>
      <c r="T6" s="15">
        <v>5.852</v>
      </c>
      <c r="U6" s="16">
        <f>ROUND(T6*$A$1,0)</f>
        <v>1610</v>
      </c>
      <c r="V6" s="104">
        <v>6.097</v>
      </c>
      <c r="W6" s="17">
        <f>ROUND(V6*$A$1,0)</f>
        <v>1678</v>
      </c>
    </row>
    <row r="7" spans="1:23" ht="15.75" customHeight="1">
      <c r="A7" s="27" t="s">
        <v>16</v>
      </c>
      <c r="B7" s="13">
        <v>0</v>
      </c>
      <c r="C7" s="14"/>
      <c r="D7" s="15">
        <v>3.808</v>
      </c>
      <c r="E7" s="10">
        <f>ROUND(D7*$A$1,0)</f>
        <v>1048</v>
      </c>
      <c r="F7" s="15">
        <v>3.855</v>
      </c>
      <c r="G7" s="16">
        <f>ROUND(F7*$A$1,0)</f>
        <v>1061</v>
      </c>
      <c r="H7" s="15">
        <v>4.374</v>
      </c>
      <c r="I7" s="16">
        <f>ROUND(H7*$A$1,0)</f>
        <v>1204</v>
      </c>
      <c r="J7" s="15">
        <v>4.437</v>
      </c>
      <c r="K7" s="16">
        <f>ROUND(J7*$A$1,0)</f>
        <v>1221</v>
      </c>
      <c r="L7" s="15">
        <v>4.562</v>
      </c>
      <c r="M7" s="16">
        <f>ROUND(L7*$A$1,0)</f>
        <v>1255</v>
      </c>
      <c r="N7" s="15">
        <v>4.912</v>
      </c>
      <c r="O7" s="16">
        <f>ROUND(N7*$A$1,0)</f>
        <v>1352</v>
      </c>
      <c r="P7" s="15">
        <v>5.057</v>
      </c>
      <c r="Q7" s="16">
        <f>ROUND(P7*$A$1,0)</f>
        <v>1392</v>
      </c>
      <c r="R7" s="15">
        <v>5.314</v>
      </c>
      <c r="S7" s="16">
        <f>ROUND(R7*$A$1,0)</f>
        <v>1462</v>
      </c>
      <c r="T7" s="15">
        <v>5.553</v>
      </c>
      <c r="U7" s="16">
        <f>ROUND(T7*$A$1,0)</f>
        <v>1528</v>
      </c>
      <c r="V7" s="15">
        <v>5.789</v>
      </c>
      <c r="W7" s="17">
        <f>ROUND(V7*$A$1,0)</f>
        <v>1593</v>
      </c>
    </row>
    <row r="8" spans="1:23" ht="15.75" customHeight="1" thickBot="1">
      <c r="A8" s="28" t="s">
        <v>17</v>
      </c>
      <c r="B8" s="15">
        <v>3.782</v>
      </c>
      <c r="C8" s="20">
        <f>ROUND(B8*$A$1,0)</f>
        <v>1041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4.043</v>
      </c>
      <c r="G10" s="10">
        <f>ROUND(F10*$A$1,0)</f>
        <v>1113</v>
      </c>
      <c r="H10" s="9">
        <v>4.51</v>
      </c>
      <c r="I10" s="10">
        <f>ROUND(H10*$A$1,0)</f>
        <v>1241</v>
      </c>
      <c r="J10" s="9">
        <v>4.682</v>
      </c>
      <c r="K10" s="10">
        <f>ROUND(J10*$A$1,0)</f>
        <v>1288</v>
      </c>
      <c r="L10" s="9">
        <v>4.808</v>
      </c>
      <c r="M10" s="10">
        <f>ROUND(L10*$A$1,0)</f>
        <v>1323</v>
      </c>
      <c r="N10" s="9">
        <v>5.063</v>
      </c>
      <c r="O10" s="10">
        <f>ROUND(N10*$A$1,0)</f>
        <v>1393</v>
      </c>
      <c r="P10" s="9">
        <v>5.376</v>
      </c>
      <c r="Q10" s="10">
        <f>ROUND(P10*$A$1,0)</f>
        <v>1479</v>
      </c>
      <c r="R10" s="9">
        <v>5.595</v>
      </c>
      <c r="S10" s="10">
        <f>ROUND(R10*$A$1,0)</f>
        <v>1540</v>
      </c>
      <c r="T10" s="9">
        <v>5.877</v>
      </c>
      <c r="U10" s="10">
        <f>ROUND(T10*$A$1,0)</f>
        <v>1617</v>
      </c>
      <c r="V10" s="9">
        <v>6.19</v>
      </c>
      <c r="W10" s="11">
        <f>ROUND(V10*$A$1,0)</f>
        <v>1703</v>
      </c>
    </row>
    <row r="11" spans="1:23" ht="15.75" customHeight="1">
      <c r="A11" s="27" t="s">
        <v>15</v>
      </c>
      <c r="B11" s="13">
        <v>0</v>
      </c>
      <c r="C11" s="14"/>
      <c r="D11" s="15">
        <v>3.636</v>
      </c>
      <c r="E11" s="16">
        <f>ROUND(D11*$A$1,0)</f>
        <v>1001</v>
      </c>
      <c r="F11" s="15">
        <v>3.709</v>
      </c>
      <c r="G11" s="16">
        <f>ROUND(F11*$A$1,0)</f>
        <v>1021</v>
      </c>
      <c r="H11" s="15">
        <v>4.173</v>
      </c>
      <c r="I11" s="16">
        <f>ROUND(H11*$A$1,0)</f>
        <v>1148</v>
      </c>
      <c r="J11" s="15">
        <v>4.361</v>
      </c>
      <c r="K11" s="16">
        <f>ROUND(J11*$A$1,0)</f>
        <v>1200</v>
      </c>
      <c r="L11" s="15">
        <v>4.456</v>
      </c>
      <c r="M11" s="16">
        <f>ROUND(L11*$A$1,0)</f>
        <v>1226</v>
      </c>
      <c r="N11" s="15">
        <v>4.758</v>
      </c>
      <c r="O11" s="16">
        <f>ROUND(N11*$A$1,0)</f>
        <v>1309</v>
      </c>
      <c r="P11" s="15">
        <v>4.985</v>
      </c>
      <c r="Q11" s="16">
        <f>ROUND(P11*$A$1,0)</f>
        <v>1372</v>
      </c>
      <c r="R11" s="15">
        <v>5.238</v>
      </c>
      <c r="S11" s="16">
        <f>ROUND(R11*$A$1,0)</f>
        <v>1441</v>
      </c>
      <c r="T11" s="15">
        <v>5.489</v>
      </c>
      <c r="U11" s="16">
        <f>ROUND(T11*$A$1,0)</f>
        <v>1510</v>
      </c>
      <c r="V11" s="104">
        <v>5.716</v>
      </c>
      <c r="W11" s="17">
        <f>ROUND(V11*$A$1,0)</f>
        <v>1573</v>
      </c>
    </row>
    <row r="12" spans="1:23" ht="15.75" customHeight="1">
      <c r="A12" s="27" t="s">
        <v>16</v>
      </c>
      <c r="B12" s="13">
        <v>0</v>
      </c>
      <c r="C12" s="14"/>
      <c r="D12" s="15">
        <v>3.625</v>
      </c>
      <c r="E12" s="16">
        <f>ROUND(D12*$A$1,0)</f>
        <v>997</v>
      </c>
      <c r="F12" s="15">
        <v>3.652</v>
      </c>
      <c r="G12" s="16">
        <f>ROUND(F12*$A$1,0)</f>
        <v>1005</v>
      </c>
      <c r="H12" s="15">
        <v>4.017</v>
      </c>
      <c r="I12" s="16">
        <f>ROUND(H12*$A$1,0)</f>
        <v>1105</v>
      </c>
      <c r="J12" s="15">
        <v>4.079</v>
      </c>
      <c r="K12" s="16">
        <f>ROUND(J12*$A$1,0)</f>
        <v>1122</v>
      </c>
      <c r="L12" s="15">
        <v>4.173</v>
      </c>
      <c r="M12" s="16">
        <f>ROUND(L12*$A$1,0)</f>
        <v>1148</v>
      </c>
      <c r="N12" s="15">
        <v>4.298</v>
      </c>
      <c r="O12" s="16">
        <f>ROUND(N12*$A$1,0)</f>
        <v>1183</v>
      </c>
      <c r="P12" s="15">
        <v>4.466</v>
      </c>
      <c r="Q12" s="16">
        <f>ROUND(P12*$A$1,0)</f>
        <v>1229</v>
      </c>
      <c r="R12" s="15">
        <v>4.659</v>
      </c>
      <c r="S12" s="16">
        <f>ROUND(R12*$A$1,0)</f>
        <v>1282</v>
      </c>
      <c r="T12" s="15">
        <v>4.857</v>
      </c>
      <c r="U12" s="16">
        <f>ROUND(T12*$A$1,0)</f>
        <v>1336</v>
      </c>
      <c r="V12" s="15">
        <v>5.17</v>
      </c>
      <c r="W12" s="17">
        <f>ROUND(V12*$A$1,0)</f>
        <v>1423</v>
      </c>
    </row>
    <row r="13" spans="1:23" ht="15.75" customHeight="1" thickBot="1">
      <c r="A13" s="28" t="s">
        <v>17</v>
      </c>
      <c r="B13" s="15">
        <v>3.6</v>
      </c>
      <c r="C13" s="20">
        <f>ROUND(B13*$A$1,0)</f>
        <v>991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3.965</v>
      </c>
      <c r="G15" s="10">
        <f>ROUND(F15*$A$1,0)</f>
        <v>1091</v>
      </c>
      <c r="H15" s="9">
        <v>4.431</v>
      </c>
      <c r="I15" s="10">
        <f>ROUND(H15*$A$1,0)</f>
        <v>1219</v>
      </c>
      <c r="J15" s="9">
        <v>4.604</v>
      </c>
      <c r="K15" s="10">
        <f>ROUND(J15*$A$1,0)</f>
        <v>1267</v>
      </c>
      <c r="L15" s="9">
        <v>4.73</v>
      </c>
      <c r="M15" s="10">
        <f>ROUND(L15*$A$1,0)</f>
        <v>1302</v>
      </c>
      <c r="N15" s="9">
        <v>4.985</v>
      </c>
      <c r="O15" s="10">
        <f>ROUND(N15*$A$1,0)</f>
        <v>1372</v>
      </c>
      <c r="P15" s="9">
        <v>5.298</v>
      </c>
      <c r="Q15" s="10">
        <f>ROUND(P15*$A$1,0)</f>
        <v>1458</v>
      </c>
      <c r="R15" s="9">
        <v>5.517</v>
      </c>
      <c r="S15" s="10">
        <f>ROUND(R15*$A$1,0)</f>
        <v>1518</v>
      </c>
      <c r="T15" s="9">
        <v>5.799</v>
      </c>
      <c r="U15" s="10">
        <f>ROUND(T15*$A$1,0)</f>
        <v>1596</v>
      </c>
      <c r="V15" s="9">
        <v>6.112</v>
      </c>
      <c r="W15" s="11">
        <f>ROUND(V15*$A$1,0)</f>
        <v>1682</v>
      </c>
    </row>
    <row r="16" spans="1:23" ht="15.75" customHeight="1">
      <c r="A16" s="27" t="s">
        <v>15</v>
      </c>
      <c r="B16" s="13">
        <v>0</v>
      </c>
      <c r="C16" s="14"/>
      <c r="D16" s="15">
        <f>TRUNC(1.1*'Gr06'!D16,3)</f>
        <v>3.568</v>
      </c>
      <c r="E16" s="16">
        <f>ROUND(D16*$A$1,0)</f>
        <v>982</v>
      </c>
      <c r="F16" s="15">
        <v>3.604</v>
      </c>
      <c r="G16" s="16">
        <f>ROUND(F16*$A$1,0)</f>
        <v>992</v>
      </c>
      <c r="H16" s="15">
        <v>4.064</v>
      </c>
      <c r="I16" s="16">
        <f>ROUND(H16*$A$1,0)</f>
        <v>1118</v>
      </c>
      <c r="J16" s="15">
        <v>4.127</v>
      </c>
      <c r="K16" s="16">
        <f>ROUND(J16*$A$1,0)</f>
        <v>1136</v>
      </c>
      <c r="L16" s="15">
        <v>4.315</v>
      </c>
      <c r="M16" s="16">
        <f>ROUND(L16*$A$1,0)</f>
        <v>1187</v>
      </c>
      <c r="N16" s="15">
        <v>4.502</v>
      </c>
      <c r="O16" s="16">
        <f>ROUND(N16*$A$1,0)</f>
        <v>1239</v>
      </c>
      <c r="P16" s="15">
        <v>4.732</v>
      </c>
      <c r="Q16" s="16">
        <f>ROUND(P16*$A$1,0)</f>
        <v>1302</v>
      </c>
      <c r="R16" s="15">
        <v>4.956</v>
      </c>
      <c r="S16" s="16">
        <f>ROUND(R16*$A$1,0)</f>
        <v>1364</v>
      </c>
      <c r="T16" s="15">
        <v>5.207</v>
      </c>
      <c r="U16" s="16">
        <f>ROUND(T16*$A$1,0)</f>
        <v>1433</v>
      </c>
      <c r="V16" s="15">
        <v>5.431</v>
      </c>
      <c r="W16" s="17">
        <f>ROUND(V16*$A$1,0)</f>
        <v>1494</v>
      </c>
    </row>
    <row r="17" spans="1:23" ht="15.75" customHeight="1">
      <c r="A17" s="27" t="s">
        <v>16</v>
      </c>
      <c r="B17" s="13">
        <v>0</v>
      </c>
      <c r="C17" s="14"/>
      <c r="D17" s="15">
        <v>3.401</v>
      </c>
      <c r="E17" s="16">
        <f>ROUND(D17*$A$1,0)</f>
        <v>936</v>
      </c>
      <c r="F17" s="15">
        <v>3.443</v>
      </c>
      <c r="G17" s="16">
        <f>ROUND(F17*$A$1,0)</f>
        <v>947</v>
      </c>
      <c r="H17" s="15">
        <v>3.939</v>
      </c>
      <c r="I17" s="16">
        <f>ROUND(H17*$A$1,0)</f>
        <v>1084</v>
      </c>
      <c r="J17" s="15">
        <v>4.001</v>
      </c>
      <c r="K17" s="16">
        <f>ROUND(J17*$A$1,0)</f>
        <v>1101</v>
      </c>
      <c r="L17" s="15">
        <v>4.095</v>
      </c>
      <c r="M17" s="16">
        <f>ROUND(L17*$A$1,0)</f>
        <v>1127</v>
      </c>
      <c r="N17" s="15">
        <v>4.315</v>
      </c>
      <c r="O17" s="16">
        <f>ROUND(N17*$A$1,0)</f>
        <v>1187</v>
      </c>
      <c r="P17" s="15">
        <v>4.387</v>
      </c>
      <c r="Q17" s="16">
        <f>ROUND(P17*$A$1,0)</f>
        <v>1207</v>
      </c>
      <c r="R17" s="104">
        <v>4.568</v>
      </c>
      <c r="S17" s="16">
        <f>ROUND(R17*$A$1,0)</f>
        <v>1257</v>
      </c>
      <c r="T17" s="104">
        <v>4.813</v>
      </c>
      <c r="U17" s="16">
        <f>ROUND(T17*$A$1,0)</f>
        <v>1324</v>
      </c>
      <c r="V17" s="104">
        <v>5.063</v>
      </c>
      <c r="W17" s="17">
        <f>ROUND(V17*$A$1,0)</f>
        <v>1393</v>
      </c>
    </row>
    <row r="18" spans="1:23" ht="15.75" customHeight="1" thickBot="1">
      <c r="A18" s="28" t="s">
        <v>17</v>
      </c>
      <c r="B18" s="15">
        <v>3.338</v>
      </c>
      <c r="C18" s="20">
        <f>ROUND(B18*$A$1,0)</f>
        <v>919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3.84</v>
      </c>
      <c r="G20" s="10">
        <f>ROUND(F20*$A$1,0)</f>
        <v>1057</v>
      </c>
      <c r="H20" s="9">
        <v>4.291</v>
      </c>
      <c r="I20" s="10">
        <f>ROUND(H20*$A$1,0)</f>
        <v>1181</v>
      </c>
      <c r="J20" s="9">
        <v>4.416</v>
      </c>
      <c r="K20" s="10">
        <f>ROUND(J20*$A$1,0)</f>
        <v>1215</v>
      </c>
      <c r="L20" s="9">
        <v>4.578</v>
      </c>
      <c r="M20" s="10">
        <f>ROUND(L20*$A$1,0)</f>
        <v>1260</v>
      </c>
      <c r="N20" s="9">
        <v>4.859</v>
      </c>
      <c r="O20" s="10">
        <f>ROUND(N20*$A$1,0)</f>
        <v>1337</v>
      </c>
      <c r="P20" s="9">
        <v>5.141</v>
      </c>
      <c r="Q20" s="10">
        <f>ROUND(P20*$A$1,0)</f>
        <v>1415</v>
      </c>
      <c r="R20" s="9">
        <v>5.424</v>
      </c>
      <c r="S20" s="10">
        <f>ROUND(R20*$A$1,0)</f>
        <v>1493</v>
      </c>
      <c r="T20" s="9">
        <v>5.643</v>
      </c>
      <c r="U20" s="10">
        <f>ROUND(T20*$A$1,0)</f>
        <v>1553</v>
      </c>
      <c r="V20" s="9">
        <v>5.955</v>
      </c>
      <c r="W20" s="11">
        <f>ROUND(V20*$A$1,0)</f>
        <v>1639</v>
      </c>
    </row>
    <row r="21" spans="1:23" ht="15.75" customHeight="1">
      <c r="A21" s="27" t="s">
        <v>15</v>
      </c>
      <c r="B21" s="13">
        <v>0</v>
      </c>
      <c r="C21" s="14"/>
      <c r="D21" s="15">
        <v>3.459</v>
      </c>
      <c r="E21" s="16">
        <f>ROUND(D21*$A$1,0)</f>
        <v>952</v>
      </c>
      <c r="F21" s="15">
        <v>3.526</v>
      </c>
      <c r="G21" s="16">
        <f>ROUND(F21*$A$1,0)</f>
        <v>970</v>
      </c>
      <c r="H21" s="15">
        <v>3.939</v>
      </c>
      <c r="I21" s="16">
        <f>ROUND(H21*$A$1,0)</f>
        <v>1084</v>
      </c>
      <c r="J21" s="15">
        <v>4.001</v>
      </c>
      <c r="K21" s="16">
        <f>ROUND(J21*$A$1,0)</f>
        <v>1101</v>
      </c>
      <c r="L21" s="15">
        <v>4.127</v>
      </c>
      <c r="M21" s="16">
        <f>ROUND(L21*$A$1,0)</f>
        <v>1136</v>
      </c>
      <c r="N21" s="15">
        <v>4.315</v>
      </c>
      <c r="O21" s="16">
        <f>ROUND(N21*$A$1,0)</f>
        <v>1187</v>
      </c>
      <c r="P21" s="15">
        <v>4.544</v>
      </c>
      <c r="Q21" s="16">
        <f>ROUND(P21*$A$1,0)</f>
        <v>1250</v>
      </c>
      <c r="R21" s="15">
        <v>4.732</v>
      </c>
      <c r="S21" s="16">
        <f>ROUND(R21*$A$1,0)</f>
        <v>1302</v>
      </c>
      <c r="T21" s="15">
        <v>5.019</v>
      </c>
      <c r="U21" s="16">
        <f>ROUND(T21*$A$1,0)</f>
        <v>1381</v>
      </c>
      <c r="V21" s="15">
        <v>5.243</v>
      </c>
      <c r="W21" s="17">
        <f>ROUND(V21*$A$1,0)</f>
        <v>1443</v>
      </c>
    </row>
    <row r="22" spans="1:23" ht="15.75" customHeight="1">
      <c r="A22" s="27" t="s">
        <v>16</v>
      </c>
      <c r="B22" s="13">
        <v>0</v>
      </c>
      <c r="C22" s="14"/>
      <c r="D22" s="15">
        <v>3.355</v>
      </c>
      <c r="E22" s="16">
        <f>ROUND(D22*$A$1,0)</f>
        <v>923</v>
      </c>
      <c r="F22" s="15">
        <v>3.38</v>
      </c>
      <c r="G22" s="16">
        <f>ROUND(F22*$A$1,0)</f>
        <v>930</v>
      </c>
      <c r="H22" s="15">
        <v>3.876</v>
      </c>
      <c r="I22" s="16">
        <f>ROUND(H22*$A$1,0)</f>
        <v>1067</v>
      </c>
      <c r="J22" s="15">
        <v>3.939</v>
      </c>
      <c r="K22" s="16">
        <f>ROUND(J22*$A$1,0)</f>
        <v>1084</v>
      </c>
      <c r="L22" s="15">
        <v>4.001</v>
      </c>
      <c r="M22" s="16">
        <f>ROUND(L22*$A$1,0)</f>
        <v>1101</v>
      </c>
      <c r="N22" s="15">
        <v>4.22</v>
      </c>
      <c r="O22" s="16">
        <f>ROUND(N22*$A$1,0)</f>
        <v>1161</v>
      </c>
      <c r="P22" s="15">
        <v>4.262</v>
      </c>
      <c r="Q22" s="16">
        <f>ROUND(P22*$A$1,0)</f>
        <v>1173</v>
      </c>
      <c r="R22" s="15">
        <v>4.456</v>
      </c>
      <c r="S22" s="16">
        <f>ROUND(R22*$A$1,0)</f>
        <v>1226</v>
      </c>
      <c r="T22" s="15">
        <v>4.654</v>
      </c>
      <c r="U22" s="16">
        <f>ROUND(T22*$A$1,0)</f>
        <v>1281</v>
      </c>
      <c r="V22" s="15">
        <v>4.873</v>
      </c>
      <c r="W22" s="17">
        <f>ROUND(V22*$A$1,0)</f>
        <v>1341</v>
      </c>
    </row>
    <row r="23" spans="1:23" ht="15.75" customHeight="1" thickBot="1">
      <c r="A23" s="28" t="s">
        <v>17</v>
      </c>
      <c r="B23" s="15">
        <v>3.235</v>
      </c>
      <c r="C23" s="20">
        <f>ROUND(B23*$A$1,0)</f>
        <v>890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3.714</v>
      </c>
      <c r="G25" s="10">
        <f>ROUND(F25*$A$1,0)</f>
        <v>1022</v>
      </c>
      <c r="H25" s="9">
        <v>4.103</v>
      </c>
      <c r="I25" s="10">
        <f>ROUND(H25*$A$1,0)</f>
        <v>1129</v>
      </c>
      <c r="J25" s="9">
        <v>4.291</v>
      </c>
      <c r="K25" s="10">
        <f>ROUND(J25*$A$1,0)</f>
        <v>1181</v>
      </c>
      <c r="L25" s="9">
        <v>4.385</v>
      </c>
      <c r="M25" s="10">
        <f>ROUND(L25*$A$1,0)</f>
        <v>1207</v>
      </c>
      <c r="N25" s="9">
        <v>4.688</v>
      </c>
      <c r="O25" s="10">
        <f>ROUND(N25*$A$1,0)</f>
        <v>1290</v>
      </c>
      <c r="P25" s="9">
        <v>4.954</v>
      </c>
      <c r="Q25" s="10">
        <f>ROUND(P25*$A$1,0)</f>
        <v>1363</v>
      </c>
      <c r="R25" s="9">
        <v>5.236</v>
      </c>
      <c r="S25" s="10">
        <f>ROUND(R25*$A$1,0)</f>
        <v>1441</v>
      </c>
      <c r="T25" s="9">
        <v>5.485</v>
      </c>
      <c r="U25" s="10">
        <f>ROUND(T25*$A$1,0)</f>
        <v>1509</v>
      </c>
      <c r="V25" s="9">
        <v>5.705</v>
      </c>
      <c r="W25" s="11">
        <f>ROUND(V25*$A$1,0)</f>
        <v>1570</v>
      </c>
    </row>
    <row r="26" spans="1:23" ht="15.75" customHeight="1">
      <c r="A26" s="27" t="s">
        <v>15</v>
      </c>
      <c r="B26" s="13">
        <v>0</v>
      </c>
      <c r="C26" s="14"/>
      <c r="D26" s="15">
        <v>3.396</v>
      </c>
      <c r="E26" s="16">
        <f>ROUND(D26*$A$1,0)</f>
        <v>934</v>
      </c>
      <c r="F26" s="15">
        <v>3.505</v>
      </c>
      <c r="G26" s="16">
        <f>ROUND(F26*$A$1,0)</f>
        <v>964</v>
      </c>
      <c r="H26" s="15">
        <v>3.891</v>
      </c>
      <c r="I26" s="16">
        <f>ROUND(H26*$A$1,0)</f>
        <v>1071</v>
      </c>
      <c r="J26" s="15">
        <v>3.939</v>
      </c>
      <c r="K26" s="16">
        <f>ROUND(J26*$A$1,0)</f>
        <v>1084</v>
      </c>
      <c r="L26" s="15">
        <v>4.022</v>
      </c>
      <c r="M26" s="16">
        <f>ROUND(L26*$A$1,0)</f>
        <v>1107</v>
      </c>
      <c r="N26" s="15">
        <v>4.127</v>
      </c>
      <c r="O26" s="16">
        <f>ROUND(N26*$A$1,0)</f>
        <v>1136</v>
      </c>
      <c r="P26" s="15">
        <v>4.382</v>
      </c>
      <c r="Q26" s="16">
        <f>ROUND(P26*$A$1,0)</f>
        <v>1206</v>
      </c>
      <c r="R26" s="15">
        <v>4.565</v>
      </c>
      <c r="S26" s="16">
        <f>ROUND(R26*$A$1,0)</f>
        <v>1256</v>
      </c>
      <c r="T26" s="15">
        <v>4.783</v>
      </c>
      <c r="U26" s="16">
        <f>ROUND(T26*$A$1,0)</f>
        <v>1316</v>
      </c>
      <c r="V26" s="15">
        <v>5.055</v>
      </c>
      <c r="W26" s="17">
        <f>ROUND(V26*$A$1,0)</f>
        <v>1391</v>
      </c>
    </row>
    <row r="27" spans="1:23" ht="15.75" customHeight="1">
      <c r="A27" s="27" t="s">
        <v>16</v>
      </c>
      <c r="B27" s="13">
        <v>0</v>
      </c>
      <c r="C27" s="14"/>
      <c r="D27" s="15">
        <v>3.281</v>
      </c>
      <c r="E27" s="16">
        <f>ROUND(D27*$A$1,0)</f>
        <v>903</v>
      </c>
      <c r="F27" s="15">
        <v>3.307</v>
      </c>
      <c r="G27" s="16">
        <f>ROUND(F27*$A$1,0)</f>
        <v>910</v>
      </c>
      <c r="H27" s="15">
        <v>3.782</v>
      </c>
      <c r="I27" s="16">
        <f>ROUND(H27*$A$1,0)</f>
        <v>1041</v>
      </c>
      <c r="J27" s="15">
        <v>3.829</v>
      </c>
      <c r="K27" s="16">
        <f>ROUND(J27*$A$1,0)</f>
        <v>1054</v>
      </c>
      <c r="L27" s="15">
        <v>3.923</v>
      </c>
      <c r="M27" s="16">
        <f>ROUND(L27*$A$1,0)</f>
        <v>1079</v>
      </c>
      <c r="N27" s="15">
        <v>4.064</v>
      </c>
      <c r="O27" s="16">
        <f>ROUND(N27*$A$1,0)</f>
        <v>1118</v>
      </c>
      <c r="P27" s="15">
        <v>4.121</v>
      </c>
      <c r="Q27" s="16">
        <f>ROUND(P27*$A$1,0)</f>
        <v>1134</v>
      </c>
      <c r="R27" s="104">
        <v>4.287</v>
      </c>
      <c r="S27" s="16">
        <f>ROUND(R27*$A$1,0)</f>
        <v>1180</v>
      </c>
      <c r="T27" s="15">
        <v>4.528</v>
      </c>
      <c r="U27" s="16">
        <f>ROUND(T27*$A$1,0)</f>
        <v>1246</v>
      </c>
      <c r="V27" s="15">
        <v>4.743</v>
      </c>
      <c r="W27" s="17">
        <f>ROUND(V27*$A$1,0)</f>
        <v>1305</v>
      </c>
    </row>
    <row r="28" spans="1:23" ht="15.75" customHeight="1" thickBot="1">
      <c r="A28" s="28" t="s">
        <v>17</v>
      </c>
      <c r="B28" s="15">
        <v>3.229</v>
      </c>
      <c r="C28" s="20">
        <f>ROUND(B28*$A$1,0)</f>
        <v>889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15">
        <v>2.242</v>
      </c>
      <c r="C33" s="38">
        <f>ROUND(B33*$A$1,0)</f>
        <v>617</v>
      </c>
      <c r="D33" s="15">
        <v>2.321</v>
      </c>
      <c r="E33" s="38">
        <f>ROUND(D33*$A$1,0)</f>
        <v>639</v>
      </c>
      <c r="F33" s="15">
        <v>2.373</v>
      </c>
      <c r="G33" s="38">
        <f>ROUND(F33*$A$1,0)</f>
        <v>653</v>
      </c>
      <c r="H33" s="15">
        <v>2.817</v>
      </c>
      <c r="I33" s="38">
        <f>ROUND(H33*$A$1,0)</f>
        <v>775</v>
      </c>
      <c r="J33" s="15">
        <v>2.869</v>
      </c>
      <c r="K33" s="38">
        <f>ROUND(J33*$A$1,0)</f>
        <v>789</v>
      </c>
      <c r="L33" s="15">
        <v>2.921</v>
      </c>
      <c r="M33" s="38">
        <f>ROUND(L33*$A$1,0)</f>
        <v>804</v>
      </c>
      <c r="N33" s="15">
        <v>2.973</v>
      </c>
      <c r="O33" s="38">
        <f>ROUND(N33*$A$1,0)</f>
        <v>818</v>
      </c>
      <c r="P33" s="15">
        <v>3.023</v>
      </c>
      <c r="Q33" s="38">
        <f>ROUND(P33*$A$1,0)</f>
        <v>832</v>
      </c>
      <c r="R33" s="104">
        <v>3.078</v>
      </c>
      <c r="S33" s="38">
        <f>ROUND(R33*$A$1,0)</f>
        <v>847</v>
      </c>
      <c r="T33" s="15">
        <v>3.182</v>
      </c>
      <c r="U33" s="38">
        <f>ROUND(T33*$A$1,0)</f>
        <v>876</v>
      </c>
      <c r="V33" s="104">
        <v>3.35</v>
      </c>
      <c r="W33" s="39">
        <f>ROUND(V33*$A$1,0)</f>
        <v>922</v>
      </c>
    </row>
  </sheetData>
  <sheetProtection sheet="1" objects="1" scenarios="1" selectLockedCells="1" selectUnlockedCells="1"/>
  <mergeCells count="19"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  <mergeCell ref="A9:W9"/>
    <mergeCell ref="A14:W14"/>
    <mergeCell ref="A19:W19"/>
    <mergeCell ref="A2:A3"/>
    <mergeCell ref="B3:C3"/>
    <mergeCell ref="D3:E3"/>
    <mergeCell ref="F3:G3"/>
    <mergeCell ref="H3:I3"/>
    <mergeCell ref="J3:K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aie13">
    <pageSetUpPr fitToPage="1"/>
  </sheetPr>
  <dimension ref="A1:W33"/>
  <sheetViews>
    <sheetView showGridLines="0" zoomScale="88" zoomScaleNormal="88" workbookViewId="0" topLeftCell="A1">
      <selection activeCell="B2" sqref="B2:W2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8515625" style="2" customWidth="1"/>
    <col min="4" max="4" width="6.140625" style="5" bestFit="1" customWidth="1"/>
    <col min="5" max="5" width="5.7109375" style="5" bestFit="1" customWidth="1"/>
    <col min="6" max="6" width="6.140625" style="5" bestFit="1" customWidth="1"/>
    <col min="7" max="7" width="5.71093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299.933</v>
      </c>
      <c r="B1" s="3"/>
      <c r="C1" s="40" t="s">
        <v>143</v>
      </c>
      <c r="D1" s="4"/>
      <c r="E1" s="4"/>
      <c r="L1" s="42" t="s">
        <v>125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4.722</v>
      </c>
      <c r="G5" s="10">
        <f>ROUND(F5*$A$1,0)</f>
        <v>1416</v>
      </c>
      <c r="H5" s="9">
        <v>5.373</v>
      </c>
      <c r="I5" s="10">
        <f>ROUND(H5*$A$1,0)</f>
        <v>1612</v>
      </c>
      <c r="J5" s="9">
        <v>5.593</v>
      </c>
      <c r="K5" s="10">
        <f>ROUND(J5*$A$1,0)</f>
        <v>1678</v>
      </c>
      <c r="L5" s="9">
        <v>5.718</v>
      </c>
      <c r="M5" s="10">
        <f>ROUND(L5*$A$1,0)</f>
        <v>1715</v>
      </c>
      <c r="N5" s="9">
        <v>6.031</v>
      </c>
      <c r="O5" s="10">
        <f>ROUND(N5*$A$1,0)</f>
        <v>1809</v>
      </c>
      <c r="P5" s="9">
        <v>6.308</v>
      </c>
      <c r="Q5" s="10">
        <f>ROUND(P5*$A$1,0)</f>
        <v>1892</v>
      </c>
      <c r="R5" s="9">
        <v>6.62</v>
      </c>
      <c r="S5" s="10">
        <f>ROUND(R5*$A$1,0)</f>
        <v>1986</v>
      </c>
      <c r="T5" s="9">
        <v>6.965</v>
      </c>
      <c r="U5" s="10">
        <f>ROUND(T5*$A$1,0)</f>
        <v>2089</v>
      </c>
      <c r="V5" s="9">
        <v>7.315</v>
      </c>
      <c r="W5" s="11">
        <f>ROUND(V5*$A$1,0)</f>
        <v>2194</v>
      </c>
    </row>
    <row r="6" spans="1:23" ht="15.75" customHeight="1">
      <c r="A6" s="27" t="s">
        <v>15</v>
      </c>
      <c r="B6" s="13">
        <v>0</v>
      </c>
      <c r="C6" s="14"/>
      <c r="D6" s="15">
        <v>3.965</v>
      </c>
      <c r="E6" s="16">
        <f>ROUND(D6*$A$1,0)</f>
        <v>1189</v>
      </c>
      <c r="F6" s="15">
        <v>4.043</v>
      </c>
      <c r="G6" s="16">
        <f>ROUND(F6*$A$1,0)</f>
        <v>1213</v>
      </c>
      <c r="H6" s="15">
        <v>4.61</v>
      </c>
      <c r="I6" s="16">
        <f>ROUND(H6*$A$1,0)</f>
        <v>1383</v>
      </c>
      <c r="J6" s="15">
        <v>4.703</v>
      </c>
      <c r="K6" s="16">
        <f>ROUND(J6*$A$1,0)</f>
        <v>1411</v>
      </c>
      <c r="L6" s="15">
        <v>4.891</v>
      </c>
      <c r="M6" s="16">
        <f>ROUND(L6*$A$1,0)</f>
        <v>1467</v>
      </c>
      <c r="N6" s="15">
        <v>5.146</v>
      </c>
      <c r="O6" s="16">
        <f>ROUND(N6*$A$1,0)</f>
        <v>1543</v>
      </c>
      <c r="P6" s="15">
        <v>5.407</v>
      </c>
      <c r="Q6" s="16">
        <f>ROUND(P6*$A$1,0)</f>
        <v>1622</v>
      </c>
      <c r="R6" s="15">
        <v>5.601</v>
      </c>
      <c r="S6" s="16">
        <f>ROUND(R6*$A$1,0)</f>
        <v>1680</v>
      </c>
      <c r="T6" s="15">
        <v>5.852</v>
      </c>
      <c r="U6" s="16">
        <f>ROUND(T6*$A$1,0)</f>
        <v>1755</v>
      </c>
      <c r="V6" s="104">
        <v>6.097</v>
      </c>
      <c r="W6" s="17">
        <f>ROUND(V6*$A$1,0)</f>
        <v>1829</v>
      </c>
    </row>
    <row r="7" spans="1:23" ht="15.75" customHeight="1">
      <c r="A7" s="27" t="s">
        <v>16</v>
      </c>
      <c r="B7" s="13">
        <v>0</v>
      </c>
      <c r="C7" s="14"/>
      <c r="D7" s="15">
        <v>3.808</v>
      </c>
      <c r="E7" s="10">
        <f>ROUND(D7*$A$1,0)</f>
        <v>1142</v>
      </c>
      <c r="F7" s="15">
        <v>3.855</v>
      </c>
      <c r="G7" s="16">
        <f>ROUND(F7*$A$1,0)</f>
        <v>1156</v>
      </c>
      <c r="H7" s="15">
        <v>4.374</v>
      </c>
      <c r="I7" s="16">
        <f>ROUND(H7*$A$1,0)</f>
        <v>1312</v>
      </c>
      <c r="J7" s="15">
        <v>4.437</v>
      </c>
      <c r="K7" s="16">
        <f>ROUND(J7*$A$1,0)</f>
        <v>1331</v>
      </c>
      <c r="L7" s="15">
        <v>4.562</v>
      </c>
      <c r="M7" s="16">
        <f>ROUND(L7*$A$1,0)</f>
        <v>1368</v>
      </c>
      <c r="N7" s="15">
        <v>4.912</v>
      </c>
      <c r="O7" s="16">
        <f>ROUND(N7*$A$1,0)</f>
        <v>1473</v>
      </c>
      <c r="P7" s="15">
        <v>5.057</v>
      </c>
      <c r="Q7" s="16">
        <f>ROUND(P7*$A$1,0)</f>
        <v>1517</v>
      </c>
      <c r="R7" s="15">
        <v>5.314</v>
      </c>
      <c r="S7" s="16">
        <f>ROUND(R7*$A$1,0)</f>
        <v>1594</v>
      </c>
      <c r="T7" s="15">
        <v>5.553</v>
      </c>
      <c r="U7" s="16">
        <f>ROUND(T7*$A$1,0)</f>
        <v>1666</v>
      </c>
      <c r="V7" s="15">
        <v>5.789</v>
      </c>
      <c r="W7" s="17">
        <f>ROUND(V7*$A$1,0)</f>
        <v>1736</v>
      </c>
    </row>
    <row r="8" spans="1:23" ht="15.75" customHeight="1" thickBot="1">
      <c r="A8" s="28" t="s">
        <v>17</v>
      </c>
      <c r="B8" s="15">
        <v>3.782</v>
      </c>
      <c r="C8" s="20">
        <f>ROUND(B8*$A$1,0)</f>
        <v>1134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4.043</v>
      </c>
      <c r="G10" s="10">
        <f>ROUND(F10*$A$1,0)</f>
        <v>1213</v>
      </c>
      <c r="H10" s="9">
        <v>4.51</v>
      </c>
      <c r="I10" s="10">
        <f>ROUND(H10*$A$1,0)</f>
        <v>1353</v>
      </c>
      <c r="J10" s="9">
        <v>4.682</v>
      </c>
      <c r="K10" s="10">
        <f>ROUND(J10*$A$1,0)</f>
        <v>1404</v>
      </c>
      <c r="L10" s="9">
        <v>4.808</v>
      </c>
      <c r="M10" s="10">
        <f>ROUND(L10*$A$1,0)</f>
        <v>1442</v>
      </c>
      <c r="N10" s="9">
        <v>5.063</v>
      </c>
      <c r="O10" s="10">
        <f>ROUND(N10*$A$1,0)</f>
        <v>1519</v>
      </c>
      <c r="P10" s="9">
        <v>5.376</v>
      </c>
      <c r="Q10" s="10">
        <f>ROUND(P10*$A$1,0)</f>
        <v>1612</v>
      </c>
      <c r="R10" s="9">
        <v>5.595</v>
      </c>
      <c r="S10" s="10">
        <f>ROUND(R10*$A$1,0)</f>
        <v>1678</v>
      </c>
      <c r="T10" s="9">
        <v>5.877</v>
      </c>
      <c r="U10" s="10">
        <f>ROUND(T10*$A$1,0)</f>
        <v>1763</v>
      </c>
      <c r="V10" s="9">
        <v>6.19</v>
      </c>
      <c r="W10" s="11">
        <f>ROUND(V10*$A$1,0)</f>
        <v>1857</v>
      </c>
    </row>
    <row r="11" spans="1:23" ht="15.75" customHeight="1">
      <c r="A11" s="27" t="s">
        <v>15</v>
      </c>
      <c r="B11" s="13">
        <v>0</v>
      </c>
      <c r="C11" s="14"/>
      <c r="D11" s="15">
        <v>3.636</v>
      </c>
      <c r="E11" s="16">
        <f>ROUND(D11*$A$1,0)</f>
        <v>1091</v>
      </c>
      <c r="F11" s="15">
        <v>3.709</v>
      </c>
      <c r="G11" s="16">
        <f>ROUND(F11*$A$1,0)</f>
        <v>1112</v>
      </c>
      <c r="H11" s="15">
        <v>4.173</v>
      </c>
      <c r="I11" s="16">
        <f>ROUND(H11*$A$1,0)</f>
        <v>1252</v>
      </c>
      <c r="J11" s="15">
        <v>4.361</v>
      </c>
      <c r="K11" s="16">
        <f>ROUND(J11*$A$1,0)</f>
        <v>1308</v>
      </c>
      <c r="L11" s="15">
        <v>4.456</v>
      </c>
      <c r="M11" s="16">
        <f>ROUND(L11*$A$1,0)</f>
        <v>1337</v>
      </c>
      <c r="N11" s="15">
        <v>4.758</v>
      </c>
      <c r="O11" s="16">
        <f>ROUND(N11*$A$1,0)</f>
        <v>1427</v>
      </c>
      <c r="P11" s="15">
        <v>4.985</v>
      </c>
      <c r="Q11" s="16">
        <f>ROUND(P11*$A$1,0)</f>
        <v>1495</v>
      </c>
      <c r="R11" s="15">
        <v>5.238</v>
      </c>
      <c r="S11" s="16">
        <f>ROUND(R11*$A$1,0)</f>
        <v>1571</v>
      </c>
      <c r="T11" s="15">
        <v>5.489</v>
      </c>
      <c r="U11" s="16">
        <f>ROUND(T11*$A$1,0)</f>
        <v>1646</v>
      </c>
      <c r="V11" s="104">
        <v>5.716</v>
      </c>
      <c r="W11" s="17">
        <f>ROUND(V11*$A$1,0)</f>
        <v>1714</v>
      </c>
    </row>
    <row r="12" spans="1:23" ht="15.75" customHeight="1">
      <c r="A12" s="27" t="s">
        <v>16</v>
      </c>
      <c r="B12" s="13">
        <v>0</v>
      </c>
      <c r="C12" s="14"/>
      <c r="D12" s="15">
        <v>3.625</v>
      </c>
      <c r="E12" s="16">
        <f>ROUND(D12*$A$1,0)</f>
        <v>1087</v>
      </c>
      <c r="F12" s="15">
        <v>3.652</v>
      </c>
      <c r="G12" s="16">
        <f>ROUND(F12*$A$1,0)</f>
        <v>1095</v>
      </c>
      <c r="H12" s="15">
        <v>4.017</v>
      </c>
      <c r="I12" s="16">
        <f>ROUND(H12*$A$1,0)</f>
        <v>1205</v>
      </c>
      <c r="J12" s="15">
        <v>4.079</v>
      </c>
      <c r="K12" s="16">
        <f>ROUND(J12*$A$1,0)</f>
        <v>1223</v>
      </c>
      <c r="L12" s="15">
        <v>4.173</v>
      </c>
      <c r="M12" s="16">
        <f>ROUND(L12*$A$1,0)</f>
        <v>1252</v>
      </c>
      <c r="N12" s="15">
        <v>4.298</v>
      </c>
      <c r="O12" s="16">
        <f>ROUND(N12*$A$1,0)</f>
        <v>1289</v>
      </c>
      <c r="P12" s="15">
        <v>4.466</v>
      </c>
      <c r="Q12" s="16">
        <f>ROUND(P12*$A$1,0)</f>
        <v>1340</v>
      </c>
      <c r="R12" s="15">
        <v>4.659</v>
      </c>
      <c r="S12" s="16">
        <f>ROUND(R12*$A$1,0)</f>
        <v>1397</v>
      </c>
      <c r="T12" s="15">
        <v>4.857</v>
      </c>
      <c r="U12" s="16">
        <f>ROUND(T12*$A$1,0)</f>
        <v>1457</v>
      </c>
      <c r="V12" s="15">
        <v>5.17</v>
      </c>
      <c r="W12" s="17">
        <f>ROUND(V12*$A$1,0)</f>
        <v>1551</v>
      </c>
    </row>
    <row r="13" spans="1:23" ht="15.75" customHeight="1" thickBot="1">
      <c r="A13" s="28" t="s">
        <v>17</v>
      </c>
      <c r="B13" s="15">
        <v>3.6</v>
      </c>
      <c r="C13" s="20">
        <f>ROUND(B13*$A$1,0)</f>
        <v>1080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3.965</v>
      </c>
      <c r="G15" s="10">
        <f>ROUND(F15*$A$1,0)</f>
        <v>1189</v>
      </c>
      <c r="H15" s="9">
        <v>4.431</v>
      </c>
      <c r="I15" s="10">
        <f>ROUND(H15*$A$1,0)</f>
        <v>1329</v>
      </c>
      <c r="J15" s="9">
        <v>4.604</v>
      </c>
      <c r="K15" s="10">
        <f>ROUND(J15*$A$1,0)</f>
        <v>1381</v>
      </c>
      <c r="L15" s="9">
        <v>4.73</v>
      </c>
      <c r="M15" s="10">
        <f>ROUND(L15*$A$1,0)</f>
        <v>1419</v>
      </c>
      <c r="N15" s="9">
        <v>4.985</v>
      </c>
      <c r="O15" s="10">
        <f>ROUND(N15*$A$1,0)</f>
        <v>1495</v>
      </c>
      <c r="P15" s="9">
        <v>5.298</v>
      </c>
      <c r="Q15" s="10">
        <f>ROUND(P15*$A$1,0)</f>
        <v>1589</v>
      </c>
      <c r="R15" s="9">
        <v>5.517</v>
      </c>
      <c r="S15" s="10">
        <f>ROUND(R15*$A$1,0)</f>
        <v>1655</v>
      </c>
      <c r="T15" s="9">
        <v>5.799</v>
      </c>
      <c r="U15" s="10">
        <f>ROUND(T15*$A$1,0)</f>
        <v>1739</v>
      </c>
      <c r="V15" s="9">
        <v>6.112</v>
      </c>
      <c r="W15" s="11">
        <f>ROUND(V15*$A$1,0)</f>
        <v>1833</v>
      </c>
    </row>
    <row r="16" spans="1:23" ht="15.75" customHeight="1">
      <c r="A16" s="27" t="s">
        <v>15</v>
      </c>
      <c r="B16" s="13">
        <v>0</v>
      </c>
      <c r="C16" s="14"/>
      <c r="D16" s="15">
        <f>TRUNC(1.1*'Gr06'!D16,3)</f>
        <v>3.568</v>
      </c>
      <c r="E16" s="16">
        <f>ROUND(D16*$A$1,0)</f>
        <v>1070</v>
      </c>
      <c r="F16" s="15">
        <v>3.604</v>
      </c>
      <c r="G16" s="16">
        <f>ROUND(F16*$A$1,0)</f>
        <v>1081</v>
      </c>
      <c r="H16" s="15">
        <v>4.064</v>
      </c>
      <c r="I16" s="16">
        <f>ROUND(H16*$A$1,0)</f>
        <v>1219</v>
      </c>
      <c r="J16" s="15">
        <v>4.127</v>
      </c>
      <c r="K16" s="16">
        <f>ROUND(J16*$A$1,0)</f>
        <v>1238</v>
      </c>
      <c r="L16" s="15">
        <v>4.315</v>
      </c>
      <c r="M16" s="16">
        <f>ROUND(L16*$A$1,0)</f>
        <v>1294</v>
      </c>
      <c r="N16" s="15">
        <v>4.502</v>
      </c>
      <c r="O16" s="16">
        <f>ROUND(N16*$A$1,0)</f>
        <v>1350</v>
      </c>
      <c r="P16" s="15">
        <v>4.732</v>
      </c>
      <c r="Q16" s="16">
        <f>ROUND(P16*$A$1,0)</f>
        <v>1419</v>
      </c>
      <c r="R16" s="15">
        <v>4.956</v>
      </c>
      <c r="S16" s="16">
        <f>ROUND(R16*$A$1,0)</f>
        <v>1486</v>
      </c>
      <c r="T16" s="15">
        <v>5.207</v>
      </c>
      <c r="U16" s="16">
        <f>ROUND(T16*$A$1,0)</f>
        <v>1562</v>
      </c>
      <c r="V16" s="15">
        <v>5.431</v>
      </c>
      <c r="W16" s="17">
        <f>ROUND(V16*$A$1,0)</f>
        <v>1629</v>
      </c>
    </row>
    <row r="17" spans="1:23" ht="15.75" customHeight="1">
      <c r="A17" s="27" t="s">
        <v>16</v>
      </c>
      <c r="B17" s="13">
        <v>0</v>
      </c>
      <c r="C17" s="14"/>
      <c r="D17" s="15">
        <v>3.401</v>
      </c>
      <c r="E17" s="16">
        <f>ROUND(D17*$A$1,0)</f>
        <v>1020</v>
      </c>
      <c r="F17" s="15">
        <v>3.443</v>
      </c>
      <c r="G17" s="16">
        <f>ROUND(F17*$A$1,0)</f>
        <v>1033</v>
      </c>
      <c r="H17" s="15">
        <v>3.939</v>
      </c>
      <c r="I17" s="16">
        <f>ROUND(H17*$A$1,0)</f>
        <v>1181</v>
      </c>
      <c r="J17" s="15">
        <v>4.001</v>
      </c>
      <c r="K17" s="16">
        <f>ROUND(J17*$A$1,0)</f>
        <v>1200</v>
      </c>
      <c r="L17" s="15">
        <v>4.095</v>
      </c>
      <c r="M17" s="16">
        <f>ROUND(L17*$A$1,0)</f>
        <v>1228</v>
      </c>
      <c r="N17" s="15">
        <v>4.315</v>
      </c>
      <c r="O17" s="16">
        <f>ROUND(N17*$A$1,0)</f>
        <v>1294</v>
      </c>
      <c r="P17" s="15">
        <v>4.387</v>
      </c>
      <c r="Q17" s="16">
        <f>ROUND(P17*$A$1,0)</f>
        <v>1316</v>
      </c>
      <c r="R17" s="104">
        <v>4.568</v>
      </c>
      <c r="S17" s="16">
        <f>ROUND(R17*$A$1,0)</f>
        <v>1370</v>
      </c>
      <c r="T17" s="104">
        <v>4.813</v>
      </c>
      <c r="U17" s="16">
        <f>ROUND(T17*$A$1,0)</f>
        <v>1444</v>
      </c>
      <c r="V17" s="104">
        <v>5.063</v>
      </c>
      <c r="W17" s="17">
        <f>ROUND(V17*$A$1,0)</f>
        <v>1519</v>
      </c>
    </row>
    <row r="18" spans="1:23" ht="15.75" customHeight="1" thickBot="1">
      <c r="A18" s="28" t="s">
        <v>17</v>
      </c>
      <c r="B18" s="15">
        <v>3.338</v>
      </c>
      <c r="C18" s="20">
        <f>ROUND(B18*$A$1,0)</f>
        <v>1001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3.84</v>
      </c>
      <c r="G20" s="10">
        <f>ROUND(F20*$A$1,0)</f>
        <v>1152</v>
      </c>
      <c r="H20" s="9">
        <v>4.291</v>
      </c>
      <c r="I20" s="10">
        <f>ROUND(H20*$A$1,0)</f>
        <v>1287</v>
      </c>
      <c r="J20" s="9">
        <v>4.416</v>
      </c>
      <c r="K20" s="10">
        <f>ROUND(J20*$A$1,0)</f>
        <v>1325</v>
      </c>
      <c r="L20" s="9">
        <v>4.578</v>
      </c>
      <c r="M20" s="10">
        <f>ROUND(L20*$A$1,0)</f>
        <v>1373</v>
      </c>
      <c r="N20" s="9">
        <v>4.859</v>
      </c>
      <c r="O20" s="10">
        <f>ROUND(N20*$A$1,0)</f>
        <v>1457</v>
      </c>
      <c r="P20" s="9">
        <v>5.141</v>
      </c>
      <c r="Q20" s="10">
        <f>ROUND(P20*$A$1,0)</f>
        <v>1542</v>
      </c>
      <c r="R20" s="9">
        <v>5.424</v>
      </c>
      <c r="S20" s="10">
        <f>ROUND(R20*$A$1,0)</f>
        <v>1627</v>
      </c>
      <c r="T20" s="9">
        <v>5.643</v>
      </c>
      <c r="U20" s="10">
        <f>ROUND(T20*$A$1,0)</f>
        <v>1693</v>
      </c>
      <c r="V20" s="9">
        <v>5.955</v>
      </c>
      <c r="W20" s="11">
        <f>ROUND(V20*$A$1,0)</f>
        <v>1786</v>
      </c>
    </row>
    <row r="21" spans="1:23" ht="15.75" customHeight="1">
      <c r="A21" s="27" t="s">
        <v>15</v>
      </c>
      <c r="B21" s="13">
        <v>0</v>
      </c>
      <c r="C21" s="14"/>
      <c r="D21" s="15">
        <v>3.459</v>
      </c>
      <c r="E21" s="16">
        <f>ROUND(D21*$A$1,0)</f>
        <v>1037</v>
      </c>
      <c r="F21" s="15">
        <v>3.526</v>
      </c>
      <c r="G21" s="16">
        <f>ROUND(F21*$A$1,0)</f>
        <v>1058</v>
      </c>
      <c r="H21" s="15">
        <v>3.939</v>
      </c>
      <c r="I21" s="16">
        <f>ROUND(H21*$A$1,0)</f>
        <v>1181</v>
      </c>
      <c r="J21" s="15">
        <v>4.001</v>
      </c>
      <c r="K21" s="16">
        <f>ROUND(J21*$A$1,0)</f>
        <v>1200</v>
      </c>
      <c r="L21" s="15">
        <v>4.127</v>
      </c>
      <c r="M21" s="16">
        <f>ROUND(L21*$A$1,0)</f>
        <v>1238</v>
      </c>
      <c r="N21" s="15">
        <v>4.315</v>
      </c>
      <c r="O21" s="16">
        <f>ROUND(N21*$A$1,0)</f>
        <v>1294</v>
      </c>
      <c r="P21" s="15">
        <v>4.544</v>
      </c>
      <c r="Q21" s="16">
        <f>ROUND(P21*$A$1,0)</f>
        <v>1363</v>
      </c>
      <c r="R21" s="15">
        <v>4.732</v>
      </c>
      <c r="S21" s="16">
        <f>ROUND(R21*$A$1,0)</f>
        <v>1419</v>
      </c>
      <c r="T21" s="15">
        <v>5.019</v>
      </c>
      <c r="U21" s="16">
        <f>ROUND(T21*$A$1,0)</f>
        <v>1505</v>
      </c>
      <c r="V21" s="15">
        <v>5.243</v>
      </c>
      <c r="W21" s="17">
        <f>ROUND(V21*$A$1,0)</f>
        <v>1573</v>
      </c>
    </row>
    <row r="22" spans="1:23" ht="15.75" customHeight="1">
      <c r="A22" s="27" t="s">
        <v>16</v>
      </c>
      <c r="B22" s="13">
        <v>0</v>
      </c>
      <c r="C22" s="14"/>
      <c r="D22" s="15">
        <v>3.355</v>
      </c>
      <c r="E22" s="16">
        <f>ROUND(D22*$A$1,0)</f>
        <v>1006</v>
      </c>
      <c r="F22" s="15">
        <v>3.38</v>
      </c>
      <c r="G22" s="16">
        <f>ROUND(F22*$A$1,0)</f>
        <v>1014</v>
      </c>
      <c r="H22" s="15">
        <v>3.876</v>
      </c>
      <c r="I22" s="16">
        <f>ROUND(H22*$A$1,0)</f>
        <v>1163</v>
      </c>
      <c r="J22" s="15">
        <v>3.939</v>
      </c>
      <c r="K22" s="16">
        <f>ROUND(J22*$A$1,0)</f>
        <v>1181</v>
      </c>
      <c r="L22" s="15">
        <v>4.001</v>
      </c>
      <c r="M22" s="16">
        <f>ROUND(L22*$A$1,0)</f>
        <v>1200</v>
      </c>
      <c r="N22" s="15">
        <v>4.22</v>
      </c>
      <c r="O22" s="16">
        <f>ROUND(N22*$A$1,0)</f>
        <v>1266</v>
      </c>
      <c r="P22" s="15">
        <v>4.262</v>
      </c>
      <c r="Q22" s="16">
        <f>ROUND(P22*$A$1,0)</f>
        <v>1278</v>
      </c>
      <c r="R22" s="15">
        <v>4.456</v>
      </c>
      <c r="S22" s="16">
        <f>ROUND(R22*$A$1,0)</f>
        <v>1337</v>
      </c>
      <c r="T22" s="15">
        <v>4.654</v>
      </c>
      <c r="U22" s="16">
        <f>ROUND(T22*$A$1,0)</f>
        <v>1396</v>
      </c>
      <c r="V22" s="15">
        <v>4.873</v>
      </c>
      <c r="W22" s="17">
        <f>ROUND(V22*$A$1,0)</f>
        <v>1462</v>
      </c>
    </row>
    <row r="23" spans="1:23" ht="15.75" customHeight="1" thickBot="1">
      <c r="A23" s="28" t="s">
        <v>17</v>
      </c>
      <c r="B23" s="15">
        <v>3.235</v>
      </c>
      <c r="C23" s="20">
        <f>ROUND(B23*$A$1,0)</f>
        <v>970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3.714</v>
      </c>
      <c r="G25" s="10">
        <f>ROUND(F25*$A$1,0)</f>
        <v>1114</v>
      </c>
      <c r="H25" s="9">
        <v>4.103</v>
      </c>
      <c r="I25" s="10">
        <f>ROUND(H25*$A$1,0)</f>
        <v>1231</v>
      </c>
      <c r="J25" s="9">
        <v>4.291</v>
      </c>
      <c r="K25" s="10">
        <f>ROUND(J25*$A$1,0)</f>
        <v>1287</v>
      </c>
      <c r="L25" s="9">
        <v>4.385</v>
      </c>
      <c r="M25" s="10">
        <f>ROUND(L25*$A$1,0)</f>
        <v>1315</v>
      </c>
      <c r="N25" s="9">
        <v>4.688</v>
      </c>
      <c r="O25" s="10">
        <f>ROUND(N25*$A$1,0)</f>
        <v>1406</v>
      </c>
      <c r="P25" s="9">
        <v>4.954</v>
      </c>
      <c r="Q25" s="10">
        <f>ROUND(P25*$A$1,0)</f>
        <v>1486</v>
      </c>
      <c r="R25" s="9">
        <v>5.236</v>
      </c>
      <c r="S25" s="10">
        <f>ROUND(R25*$A$1,0)</f>
        <v>1570</v>
      </c>
      <c r="T25" s="9">
        <v>5.485</v>
      </c>
      <c r="U25" s="10">
        <f>ROUND(T25*$A$1,0)</f>
        <v>1645</v>
      </c>
      <c r="V25" s="9">
        <v>5.705</v>
      </c>
      <c r="W25" s="11">
        <f>ROUND(V25*$A$1,0)</f>
        <v>1711</v>
      </c>
    </row>
    <row r="26" spans="1:23" ht="15.75" customHeight="1">
      <c r="A26" s="27" t="s">
        <v>15</v>
      </c>
      <c r="B26" s="13">
        <v>0</v>
      </c>
      <c r="C26" s="14"/>
      <c r="D26" s="15">
        <v>3.396</v>
      </c>
      <c r="E26" s="16">
        <f>ROUND(D26*$A$1,0)</f>
        <v>1019</v>
      </c>
      <c r="F26" s="15">
        <v>3.505</v>
      </c>
      <c r="G26" s="16">
        <f>ROUND(F26*$A$1,0)</f>
        <v>1051</v>
      </c>
      <c r="H26" s="15">
        <v>3.891</v>
      </c>
      <c r="I26" s="16">
        <f>ROUND(H26*$A$1,0)</f>
        <v>1167</v>
      </c>
      <c r="J26" s="15">
        <v>3.939</v>
      </c>
      <c r="K26" s="16">
        <f>ROUND(J26*$A$1,0)</f>
        <v>1181</v>
      </c>
      <c r="L26" s="15">
        <v>4.022</v>
      </c>
      <c r="M26" s="16">
        <f>ROUND(L26*$A$1,0)</f>
        <v>1206</v>
      </c>
      <c r="N26" s="15">
        <v>4.127</v>
      </c>
      <c r="O26" s="16">
        <f>ROUND(N26*$A$1,0)</f>
        <v>1238</v>
      </c>
      <c r="P26" s="15">
        <v>4.382</v>
      </c>
      <c r="Q26" s="16">
        <f>ROUND(P26*$A$1,0)</f>
        <v>1314</v>
      </c>
      <c r="R26" s="15">
        <v>4.565</v>
      </c>
      <c r="S26" s="16">
        <f>ROUND(R26*$A$1,0)</f>
        <v>1369</v>
      </c>
      <c r="T26" s="15">
        <v>4.783</v>
      </c>
      <c r="U26" s="16">
        <f>ROUND(T26*$A$1,0)</f>
        <v>1435</v>
      </c>
      <c r="V26" s="15">
        <v>5.055</v>
      </c>
      <c r="W26" s="17">
        <f>ROUND(V26*$A$1,0)</f>
        <v>1516</v>
      </c>
    </row>
    <row r="27" spans="1:23" ht="15.75" customHeight="1">
      <c r="A27" s="27" t="s">
        <v>16</v>
      </c>
      <c r="B27" s="13">
        <v>0</v>
      </c>
      <c r="C27" s="14"/>
      <c r="D27" s="15">
        <v>3.281</v>
      </c>
      <c r="E27" s="16">
        <f>ROUND(D27*$A$1,0)</f>
        <v>984</v>
      </c>
      <c r="F27" s="15">
        <v>3.307</v>
      </c>
      <c r="G27" s="16">
        <f>ROUND(F27*$A$1,0)</f>
        <v>992</v>
      </c>
      <c r="H27" s="15">
        <v>3.782</v>
      </c>
      <c r="I27" s="16">
        <f>ROUND(H27*$A$1,0)</f>
        <v>1134</v>
      </c>
      <c r="J27" s="15">
        <v>3.829</v>
      </c>
      <c r="K27" s="16">
        <f>ROUND(J27*$A$1,0)</f>
        <v>1148</v>
      </c>
      <c r="L27" s="15">
        <v>3.923</v>
      </c>
      <c r="M27" s="16">
        <f>ROUND(L27*$A$1,0)</f>
        <v>1177</v>
      </c>
      <c r="N27" s="15">
        <v>4.064</v>
      </c>
      <c r="O27" s="16">
        <f>ROUND(N27*$A$1,0)</f>
        <v>1219</v>
      </c>
      <c r="P27" s="15">
        <v>4.121</v>
      </c>
      <c r="Q27" s="16">
        <f>ROUND(P27*$A$1,0)</f>
        <v>1236</v>
      </c>
      <c r="R27" s="104">
        <v>4.287</v>
      </c>
      <c r="S27" s="16">
        <f>ROUND(R27*$A$1,0)</f>
        <v>1286</v>
      </c>
      <c r="T27" s="15">
        <v>4.528</v>
      </c>
      <c r="U27" s="16">
        <f>ROUND(T27*$A$1,0)</f>
        <v>1358</v>
      </c>
      <c r="V27" s="15">
        <v>4.743</v>
      </c>
      <c r="W27" s="17">
        <f>ROUND(V27*$A$1,0)</f>
        <v>1423</v>
      </c>
    </row>
    <row r="28" spans="1:23" ht="15.75" customHeight="1" thickBot="1">
      <c r="A28" s="28" t="s">
        <v>17</v>
      </c>
      <c r="B28" s="15">
        <v>3.229</v>
      </c>
      <c r="C28" s="20">
        <f>ROUND(B28*$A$1,0)</f>
        <v>968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15">
        <v>2.242</v>
      </c>
      <c r="C33" s="38">
        <f>ROUND(B33*$A$1,0)</f>
        <v>672</v>
      </c>
      <c r="D33" s="15">
        <v>2.321</v>
      </c>
      <c r="E33" s="38">
        <f>ROUND(D33*$A$1,0)</f>
        <v>696</v>
      </c>
      <c r="F33" s="15">
        <v>2.373</v>
      </c>
      <c r="G33" s="38">
        <f>ROUND(F33*$A$1,0)</f>
        <v>712</v>
      </c>
      <c r="H33" s="15">
        <v>2.817</v>
      </c>
      <c r="I33" s="38">
        <f>ROUND(H33*$A$1,0)</f>
        <v>845</v>
      </c>
      <c r="J33" s="15">
        <v>2.869</v>
      </c>
      <c r="K33" s="38">
        <f>ROUND(J33*$A$1,0)</f>
        <v>861</v>
      </c>
      <c r="L33" s="15">
        <v>2.921</v>
      </c>
      <c r="M33" s="38">
        <f>ROUND(L33*$A$1,0)</f>
        <v>876</v>
      </c>
      <c r="N33" s="15">
        <v>2.973</v>
      </c>
      <c r="O33" s="38">
        <f>ROUND(N33*$A$1,0)</f>
        <v>892</v>
      </c>
      <c r="P33" s="15">
        <v>3.023</v>
      </c>
      <c r="Q33" s="38">
        <f>ROUND(P33*$A$1,0)</f>
        <v>907</v>
      </c>
      <c r="R33" s="104">
        <v>3.078</v>
      </c>
      <c r="S33" s="38">
        <f>ROUND(R33*$A$1,0)</f>
        <v>923</v>
      </c>
      <c r="T33" s="15">
        <v>3.182</v>
      </c>
      <c r="U33" s="38">
        <f>ROUND(T33*$A$1,0)</f>
        <v>954</v>
      </c>
      <c r="V33" s="104">
        <v>3.35</v>
      </c>
      <c r="W33" s="39">
        <f>ROUND(V33*$A$1,0)</f>
        <v>1005</v>
      </c>
    </row>
  </sheetData>
  <sheetProtection sheet="1" objects="1" scenarios="1" selectLockedCells="1" selectUnlockedCells="1"/>
  <mergeCells count="19"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  <mergeCell ref="A9:W9"/>
    <mergeCell ref="A14:W14"/>
    <mergeCell ref="A19:W19"/>
    <mergeCell ref="A2:A3"/>
    <mergeCell ref="B3:C3"/>
    <mergeCell ref="D3:E3"/>
    <mergeCell ref="F3:G3"/>
    <mergeCell ref="H3:I3"/>
    <mergeCell ref="J3:K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aie14">
    <pageSetUpPr fitToPage="1"/>
  </sheetPr>
  <dimension ref="A1:W33"/>
  <sheetViews>
    <sheetView showGridLines="0" zoomScale="88" zoomScaleNormal="88" workbookViewId="0" topLeftCell="A1">
      <selection activeCell="I40" sqref="I40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8515625" style="2" customWidth="1"/>
    <col min="4" max="4" width="6.140625" style="5" bestFit="1" customWidth="1"/>
    <col min="5" max="5" width="5.7109375" style="5" bestFit="1" customWidth="1"/>
    <col min="6" max="6" width="6.140625" style="5" bestFit="1" customWidth="1"/>
    <col min="7" max="7" width="5.71093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299.933</v>
      </c>
      <c r="B1" s="3"/>
      <c r="C1" s="40" t="s">
        <v>144</v>
      </c>
      <c r="D1" s="4"/>
      <c r="E1" s="4"/>
      <c r="L1" s="42" t="s">
        <v>145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4.722</v>
      </c>
      <c r="G5" s="10">
        <f>ROUND(F5*$A$1,0)</f>
        <v>1416</v>
      </c>
      <c r="H5" s="9">
        <v>5.373</v>
      </c>
      <c r="I5" s="10">
        <f>ROUND(H5*$A$1,0)</f>
        <v>1612</v>
      </c>
      <c r="J5" s="9">
        <v>5.593</v>
      </c>
      <c r="K5" s="10">
        <f>ROUND(J5*$A$1,0)</f>
        <v>1678</v>
      </c>
      <c r="L5" s="9">
        <v>5.718</v>
      </c>
      <c r="M5" s="10">
        <f>ROUND(L5*$A$1,0)</f>
        <v>1715</v>
      </c>
      <c r="N5" s="9">
        <v>6.031</v>
      </c>
      <c r="O5" s="10">
        <f>ROUND(N5*$A$1,0)</f>
        <v>1809</v>
      </c>
      <c r="P5" s="9">
        <v>6.308</v>
      </c>
      <c r="Q5" s="10">
        <f>ROUND(P5*$A$1,0)</f>
        <v>1892</v>
      </c>
      <c r="R5" s="9">
        <v>6.62</v>
      </c>
      <c r="S5" s="10">
        <f>ROUND(R5*$A$1,0)</f>
        <v>1986</v>
      </c>
      <c r="T5" s="9">
        <v>6.965</v>
      </c>
      <c r="U5" s="10">
        <f>ROUND(T5*$A$1,0)</f>
        <v>2089</v>
      </c>
      <c r="V5" s="9">
        <v>7.315</v>
      </c>
      <c r="W5" s="11">
        <f>ROUND(V5*$A$1,0)</f>
        <v>2194</v>
      </c>
    </row>
    <row r="6" spans="1:23" ht="15.75" customHeight="1">
      <c r="A6" s="27" t="s">
        <v>15</v>
      </c>
      <c r="B6" s="13">
        <v>0</v>
      </c>
      <c r="C6" s="14"/>
      <c r="D6" s="15">
        <v>3.965</v>
      </c>
      <c r="E6" s="16">
        <f>ROUND(D6*$A$1,0)</f>
        <v>1189</v>
      </c>
      <c r="F6" s="15">
        <v>4.043</v>
      </c>
      <c r="G6" s="16">
        <f>ROUND(F6*$A$1,0)</f>
        <v>1213</v>
      </c>
      <c r="H6" s="15">
        <v>4.61</v>
      </c>
      <c r="I6" s="16">
        <f>ROUND(H6*$A$1,0)</f>
        <v>1383</v>
      </c>
      <c r="J6" s="15">
        <v>4.703</v>
      </c>
      <c r="K6" s="16">
        <f>ROUND(J6*$A$1,0)</f>
        <v>1411</v>
      </c>
      <c r="L6" s="15">
        <v>4.891</v>
      </c>
      <c r="M6" s="16">
        <f>ROUND(L6*$A$1,0)</f>
        <v>1467</v>
      </c>
      <c r="N6" s="15">
        <v>5.146</v>
      </c>
      <c r="O6" s="16">
        <f>ROUND(N6*$A$1,0)</f>
        <v>1543</v>
      </c>
      <c r="P6" s="15">
        <v>5.407</v>
      </c>
      <c r="Q6" s="16">
        <f>ROUND(P6*$A$1,0)</f>
        <v>1622</v>
      </c>
      <c r="R6" s="15">
        <v>5.601</v>
      </c>
      <c r="S6" s="16">
        <f>ROUND(R6*$A$1,0)</f>
        <v>1680</v>
      </c>
      <c r="T6" s="15">
        <v>5.852</v>
      </c>
      <c r="U6" s="16">
        <f>ROUND(T6*$A$1,0)</f>
        <v>1755</v>
      </c>
      <c r="V6" s="104">
        <v>6.097</v>
      </c>
      <c r="W6" s="17">
        <f>ROUND(V6*$A$1,0)</f>
        <v>1829</v>
      </c>
    </row>
    <row r="7" spans="1:23" ht="15.75" customHeight="1">
      <c r="A7" s="27" t="s">
        <v>16</v>
      </c>
      <c r="B7" s="13">
        <v>0</v>
      </c>
      <c r="C7" s="14"/>
      <c r="D7" s="15">
        <v>3.808</v>
      </c>
      <c r="E7" s="10">
        <f>ROUND(D7*$A$1,0)</f>
        <v>1142</v>
      </c>
      <c r="F7" s="15">
        <v>3.855</v>
      </c>
      <c r="G7" s="16">
        <f>ROUND(F7*$A$1,0)</f>
        <v>1156</v>
      </c>
      <c r="H7" s="15">
        <v>4.374</v>
      </c>
      <c r="I7" s="16">
        <f>ROUND(H7*$A$1,0)</f>
        <v>1312</v>
      </c>
      <c r="J7" s="15">
        <v>4.437</v>
      </c>
      <c r="K7" s="16">
        <f>ROUND(J7*$A$1,0)</f>
        <v>1331</v>
      </c>
      <c r="L7" s="15">
        <v>4.562</v>
      </c>
      <c r="M7" s="16">
        <f>ROUND(L7*$A$1,0)</f>
        <v>1368</v>
      </c>
      <c r="N7" s="15">
        <v>4.912</v>
      </c>
      <c r="O7" s="16">
        <f>ROUND(N7*$A$1,0)</f>
        <v>1473</v>
      </c>
      <c r="P7" s="15">
        <v>5.057</v>
      </c>
      <c r="Q7" s="16">
        <f>ROUND(P7*$A$1,0)</f>
        <v>1517</v>
      </c>
      <c r="R7" s="15">
        <v>5.314</v>
      </c>
      <c r="S7" s="16">
        <f>ROUND(R7*$A$1,0)</f>
        <v>1594</v>
      </c>
      <c r="T7" s="15">
        <v>5.553</v>
      </c>
      <c r="U7" s="16">
        <f>ROUND(T7*$A$1,0)</f>
        <v>1666</v>
      </c>
      <c r="V7" s="15">
        <v>5.789</v>
      </c>
      <c r="W7" s="17">
        <f>ROUND(V7*$A$1,0)</f>
        <v>1736</v>
      </c>
    </row>
    <row r="8" spans="1:23" ht="15.75" customHeight="1" thickBot="1">
      <c r="A8" s="28" t="s">
        <v>17</v>
      </c>
      <c r="B8" s="15">
        <v>3.782</v>
      </c>
      <c r="C8" s="20">
        <f>ROUND(B8*$A$1,0)</f>
        <v>1134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4.043</v>
      </c>
      <c r="G10" s="10">
        <f>ROUND(F10*$A$1,0)</f>
        <v>1213</v>
      </c>
      <c r="H10" s="9">
        <v>4.51</v>
      </c>
      <c r="I10" s="10">
        <f>ROUND(H10*$A$1,0)</f>
        <v>1353</v>
      </c>
      <c r="J10" s="9">
        <v>4.682</v>
      </c>
      <c r="K10" s="10">
        <f>ROUND(J10*$A$1,0)</f>
        <v>1404</v>
      </c>
      <c r="L10" s="9">
        <v>4.808</v>
      </c>
      <c r="M10" s="10">
        <f>ROUND(L10*$A$1,0)</f>
        <v>1442</v>
      </c>
      <c r="N10" s="9">
        <v>5.063</v>
      </c>
      <c r="O10" s="10">
        <f>ROUND(N10*$A$1,0)</f>
        <v>1519</v>
      </c>
      <c r="P10" s="9">
        <v>5.376</v>
      </c>
      <c r="Q10" s="10">
        <f>ROUND(P10*$A$1,0)</f>
        <v>1612</v>
      </c>
      <c r="R10" s="9">
        <v>5.595</v>
      </c>
      <c r="S10" s="10">
        <f>ROUND(R10*$A$1,0)</f>
        <v>1678</v>
      </c>
      <c r="T10" s="9">
        <v>5.877</v>
      </c>
      <c r="U10" s="10">
        <f>ROUND(T10*$A$1,0)</f>
        <v>1763</v>
      </c>
      <c r="V10" s="9">
        <v>6.19</v>
      </c>
      <c r="W10" s="11">
        <f>ROUND(V10*$A$1,0)</f>
        <v>1857</v>
      </c>
    </row>
    <row r="11" spans="1:23" ht="15.75" customHeight="1">
      <c r="A11" s="27" t="s">
        <v>15</v>
      </c>
      <c r="B11" s="13">
        <v>0</v>
      </c>
      <c r="C11" s="14"/>
      <c r="D11" s="15">
        <v>3.636</v>
      </c>
      <c r="E11" s="16">
        <f>ROUND(D11*$A$1,0)</f>
        <v>1091</v>
      </c>
      <c r="F11" s="15">
        <v>3.709</v>
      </c>
      <c r="G11" s="16">
        <f>ROUND(F11*$A$1,0)</f>
        <v>1112</v>
      </c>
      <c r="H11" s="15">
        <v>4.173</v>
      </c>
      <c r="I11" s="16">
        <f>ROUND(H11*$A$1,0)</f>
        <v>1252</v>
      </c>
      <c r="J11" s="15">
        <v>4.361</v>
      </c>
      <c r="K11" s="16">
        <f>ROUND(J11*$A$1,0)</f>
        <v>1308</v>
      </c>
      <c r="L11" s="15">
        <v>4.456</v>
      </c>
      <c r="M11" s="16">
        <f>ROUND(L11*$A$1,0)</f>
        <v>1337</v>
      </c>
      <c r="N11" s="15">
        <v>4.758</v>
      </c>
      <c r="O11" s="16">
        <f>ROUND(N11*$A$1,0)</f>
        <v>1427</v>
      </c>
      <c r="P11" s="15">
        <v>4.985</v>
      </c>
      <c r="Q11" s="16">
        <f>ROUND(P11*$A$1,0)</f>
        <v>1495</v>
      </c>
      <c r="R11" s="15">
        <v>5.238</v>
      </c>
      <c r="S11" s="16">
        <f>ROUND(R11*$A$1,0)</f>
        <v>1571</v>
      </c>
      <c r="T11" s="15">
        <v>5.489</v>
      </c>
      <c r="U11" s="16">
        <f>ROUND(T11*$A$1,0)</f>
        <v>1646</v>
      </c>
      <c r="V11" s="104">
        <v>5.716</v>
      </c>
      <c r="W11" s="17">
        <f>ROUND(V11*$A$1,0)</f>
        <v>1714</v>
      </c>
    </row>
    <row r="12" spans="1:23" ht="15.75" customHeight="1">
      <c r="A12" s="27" t="s">
        <v>16</v>
      </c>
      <c r="B12" s="13">
        <v>0</v>
      </c>
      <c r="C12" s="14"/>
      <c r="D12" s="15">
        <v>3.625</v>
      </c>
      <c r="E12" s="16">
        <f>ROUND(D12*$A$1,0)</f>
        <v>1087</v>
      </c>
      <c r="F12" s="15">
        <v>3.652</v>
      </c>
      <c r="G12" s="16">
        <f>ROUND(F12*$A$1,0)</f>
        <v>1095</v>
      </c>
      <c r="H12" s="15">
        <v>4.017</v>
      </c>
      <c r="I12" s="16">
        <f>ROUND(H12*$A$1,0)</f>
        <v>1205</v>
      </c>
      <c r="J12" s="15">
        <v>4.079</v>
      </c>
      <c r="K12" s="16">
        <f>ROUND(J12*$A$1,0)</f>
        <v>1223</v>
      </c>
      <c r="L12" s="15">
        <v>4.173</v>
      </c>
      <c r="M12" s="16">
        <f>ROUND(L12*$A$1,0)</f>
        <v>1252</v>
      </c>
      <c r="N12" s="15">
        <v>4.298</v>
      </c>
      <c r="O12" s="16">
        <f>ROUND(N12*$A$1,0)</f>
        <v>1289</v>
      </c>
      <c r="P12" s="15">
        <v>4.466</v>
      </c>
      <c r="Q12" s="16">
        <f>ROUND(P12*$A$1,0)</f>
        <v>1340</v>
      </c>
      <c r="R12" s="15">
        <v>4.659</v>
      </c>
      <c r="S12" s="16">
        <f>ROUND(R12*$A$1,0)</f>
        <v>1397</v>
      </c>
      <c r="T12" s="15">
        <v>4.857</v>
      </c>
      <c r="U12" s="16">
        <f>ROUND(T12*$A$1,0)</f>
        <v>1457</v>
      </c>
      <c r="V12" s="15">
        <v>5.17</v>
      </c>
      <c r="W12" s="17">
        <f>ROUND(V12*$A$1,0)</f>
        <v>1551</v>
      </c>
    </row>
    <row r="13" spans="1:23" ht="15.75" customHeight="1" thickBot="1">
      <c r="A13" s="28" t="s">
        <v>17</v>
      </c>
      <c r="B13" s="15">
        <v>3.6</v>
      </c>
      <c r="C13" s="20">
        <f>ROUND(B13*$A$1,0)</f>
        <v>1080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3.965</v>
      </c>
      <c r="G15" s="10">
        <f>ROUND(F15*$A$1,0)</f>
        <v>1189</v>
      </c>
      <c r="H15" s="9">
        <v>4.431</v>
      </c>
      <c r="I15" s="10">
        <f>ROUND(H15*$A$1,0)</f>
        <v>1329</v>
      </c>
      <c r="J15" s="9">
        <v>4.604</v>
      </c>
      <c r="K15" s="10">
        <f>ROUND(J15*$A$1,0)</f>
        <v>1381</v>
      </c>
      <c r="L15" s="9">
        <v>4.73</v>
      </c>
      <c r="M15" s="10">
        <f>ROUND(L15*$A$1,0)</f>
        <v>1419</v>
      </c>
      <c r="N15" s="9">
        <v>4.985</v>
      </c>
      <c r="O15" s="10">
        <f>ROUND(N15*$A$1,0)</f>
        <v>1495</v>
      </c>
      <c r="P15" s="9">
        <v>5.298</v>
      </c>
      <c r="Q15" s="10">
        <f>ROUND(P15*$A$1,0)</f>
        <v>1589</v>
      </c>
      <c r="R15" s="9">
        <v>5.517</v>
      </c>
      <c r="S15" s="10">
        <f>ROUND(R15*$A$1,0)</f>
        <v>1655</v>
      </c>
      <c r="T15" s="9">
        <v>5.799</v>
      </c>
      <c r="U15" s="10">
        <f>ROUND(T15*$A$1,0)</f>
        <v>1739</v>
      </c>
      <c r="V15" s="9">
        <v>6.112</v>
      </c>
      <c r="W15" s="11">
        <f>ROUND(V15*$A$1,0)</f>
        <v>1833</v>
      </c>
    </row>
    <row r="16" spans="1:23" ht="15.75" customHeight="1">
      <c r="A16" s="27" t="s">
        <v>15</v>
      </c>
      <c r="B16" s="13">
        <v>0</v>
      </c>
      <c r="C16" s="14"/>
      <c r="D16" s="15">
        <f>TRUNC(1.1*'Gr06'!D16,3)</f>
        <v>3.568</v>
      </c>
      <c r="E16" s="16">
        <f>ROUND(D16*$A$1,0)</f>
        <v>1070</v>
      </c>
      <c r="F16" s="15">
        <v>3.604</v>
      </c>
      <c r="G16" s="16">
        <f>ROUND(F16*$A$1,0)</f>
        <v>1081</v>
      </c>
      <c r="H16" s="15">
        <v>4.064</v>
      </c>
      <c r="I16" s="16">
        <f>ROUND(H16*$A$1,0)</f>
        <v>1219</v>
      </c>
      <c r="J16" s="15">
        <v>4.127</v>
      </c>
      <c r="K16" s="16">
        <f>ROUND(J16*$A$1,0)</f>
        <v>1238</v>
      </c>
      <c r="L16" s="15">
        <v>4.315</v>
      </c>
      <c r="M16" s="16">
        <f>ROUND(L16*$A$1,0)</f>
        <v>1294</v>
      </c>
      <c r="N16" s="15">
        <v>4.502</v>
      </c>
      <c r="O16" s="16">
        <f>ROUND(N16*$A$1,0)</f>
        <v>1350</v>
      </c>
      <c r="P16" s="15">
        <v>4.732</v>
      </c>
      <c r="Q16" s="16">
        <f>ROUND(P16*$A$1,0)</f>
        <v>1419</v>
      </c>
      <c r="R16" s="15">
        <v>4.956</v>
      </c>
      <c r="S16" s="16">
        <f>ROUND(R16*$A$1,0)</f>
        <v>1486</v>
      </c>
      <c r="T16" s="15">
        <v>5.207</v>
      </c>
      <c r="U16" s="16">
        <f>ROUND(T16*$A$1,0)</f>
        <v>1562</v>
      </c>
      <c r="V16" s="15">
        <v>5.431</v>
      </c>
      <c r="W16" s="17">
        <f>ROUND(V16*$A$1,0)</f>
        <v>1629</v>
      </c>
    </row>
    <row r="17" spans="1:23" ht="15.75" customHeight="1">
      <c r="A17" s="27" t="s">
        <v>16</v>
      </c>
      <c r="B17" s="13">
        <v>0</v>
      </c>
      <c r="C17" s="14"/>
      <c r="D17" s="15">
        <v>3.401</v>
      </c>
      <c r="E17" s="16">
        <f>ROUND(D17*$A$1,0)</f>
        <v>1020</v>
      </c>
      <c r="F17" s="15">
        <v>3.443</v>
      </c>
      <c r="G17" s="16">
        <f>ROUND(F17*$A$1,0)</f>
        <v>1033</v>
      </c>
      <c r="H17" s="15">
        <v>3.939</v>
      </c>
      <c r="I17" s="16">
        <f>ROUND(H17*$A$1,0)</f>
        <v>1181</v>
      </c>
      <c r="J17" s="15">
        <v>4.001</v>
      </c>
      <c r="K17" s="16">
        <f>ROUND(J17*$A$1,0)</f>
        <v>1200</v>
      </c>
      <c r="L17" s="15">
        <v>4.095</v>
      </c>
      <c r="M17" s="16">
        <f>ROUND(L17*$A$1,0)</f>
        <v>1228</v>
      </c>
      <c r="N17" s="15">
        <v>4.315</v>
      </c>
      <c r="O17" s="16">
        <f>ROUND(N17*$A$1,0)</f>
        <v>1294</v>
      </c>
      <c r="P17" s="15">
        <v>4.387</v>
      </c>
      <c r="Q17" s="16">
        <f>ROUND(P17*$A$1,0)</f>
        <v>1316</v>
      </c>
      <c r="R17" s="104">
        <v>4.568</v>
      </c>
      <c r="S17" s="16">
        <f>ROUND(R17*$A$1,0)</f>
        <v>1370</v>
      </c>
      <c r="T17" s="104">
        <v>4.813</v>
      </c>
      <c r="U17" s="16">
        <f>ROUND(T17*$A$1,0)</f>
        <v>1444</v>
      </c>
      <c r="V17" s="104">
        <v>5.063</v>
      </c>
      <c r="W17" s="17">
        <f>ROUND(V17*$A$1,0)</f>
        <v>1519</v>
      </c>
    </row>
    <row r="18" spans="1:23" ht="15.75" customHeight="1" thickBot="1">
      <c r="A18" s="28" t="s">
        <v>17</v>
      </c>
      <c r="B18" s="15">
        <v>3.338</v>
      </c>
      <c r="C18" s="20">
        <f>ROUND(B18*$A$1,0)</f>
        <v>1001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3.84</v>
      </c>
      <c r="G20" s="10">
        <f>ROUND(F20*$A$1,0)</f>
        <v>1152</v>
      </c>
      <c r="H20" s="9">
        <v>4.291</v>
      </c>
      <c r="I20" s="10">
        <f>ROUND(H20*$A$1,0)</f>
        <v>1287</v>
      </c>
      <c r="J20" s="9">
        <v>4.416</v>
      </c>
      <c r="K20" s="10">
        <f>ROUND(J20*$A$1,0)</f>
        <v>1325</v>
      </c>
      <c r="L20" s="9">
        <v>4.578</v>
      </c>
      <c r="M20" s="10">
        <f>ROUND(L20*$A$1,0)</f>
        <v>1373</v>
      </c>
      <c r="N20" s="9">
        <v>4.859</v>
      </c>
      <c r="O20" s="10">
        <f>ROUND(N20*$A$1,0)</f>
        <v>1457</v>
      </c>
      <c r="P20" s="9">
        <v>5.141</v>
      </c>
      <c r="Q20" s="10">
        <f>ROUND(P20*$A$1,0)</f>
        <v>1542</v>
      </c>
      <c r="R20" s="9">
        <v>5.424</v>
      </c>
      <c r="S20" s="10">
        <f>ROUND(R20*$A$1,0)</f>
        <v>1627</v>
      </c>
      <c r="T20" s="9">
        <v>5.643</v>
      </c>
      <c r="U20" s="10">
        <f>ROUND(T20*$A$1,0)</f>
        <v>1693</v>
      </c>
      <c r="V20" s="9">
        <v>5.955</v>
      </c>
      <c r="W20" s="11">
        <f>ROUND(V20*$A$1,0)</f>
        <v>1786</v>
      </c>
    </row>
    <row r="21" spans="1:23" ht="15.75" customHeight="1">
      <c r="A21" s="27" t="s">
        <v>15</v>
      </c>
      <c r="B21" s="13">
        <v>0</v>
      </c>
      <c r="C21" s="14"/>
      <c r="D21" s="15">
        <v>3.459</v>
      </c>
      <c r="E21" s="16">
        <f>ROUND(D21*$A$1,0)</f>
        <v>1037</v>
      </c>
      <c r="F21" s="15">
        <v>3.526</v>
      </c>
      <c r="G21" s="16">
        <f>ROUND(F21*$A$1,0)</f>
        <v>1058</v>
      </c>
      <c r="H21" s="15">
        <v>3.939</v>
      </c>
      <c r="I21" s="16">
        <f>ROUND(H21*$A$1,0)</f>
        <v>1181</v>
      </c>
      <c r="J21" s="15">
        <v>4.001</v>
      </c>
      <c r="K21" s="16">
        <f>ROUND(J21*$A$1,0)</f>
        <v>1200</v>
      </c>
      <c r="L21" s="15">
        <v>4.127</v>
      </c>
      <c r="M21" s="16">
        <f>ROUND(L21*$A$1,0)</f>
        <v>1238</v>
      </c>
      <c r="N21" s="15">
        <v>4.315</v>
      </c>
      <c r="O21" s="16">
        <f>ROUND(N21*$A$1,0)</f>
        <v>1294</v>
      </c>
      <c r="P21" s="15">
        <v>4.544</v>
      </c>
      <c r="Q21" s="16">
        <f>ROUND(P21*$A$1,0)</f>
        <v>1363</v>
      </c>
      <c r="R21" s="15">
        <v>4.732</v>
      </c>
      <c r="S21" s="16">
        <f>ROUND(R21*$A$1,0)</f>
        <v>1419</v>
      </c>
      <c r="T21" s="15">
        <v>5.019</v>
      </c>
      <c r="U21" s="16">
        <f>ROUND(T21*$A$1,0)</f>
        <v>1505</v>
      </c>
      <c r="V21" s="15">
        <v>5.243</v>
      </c>
      <c r="W21" s="17">
        <f>ROUND(V21*$A$1,0)</f>
        <v>1573</v>
      </c>
    </row>
    <row r="22" spans="1:23" ht="15.75" customHeight="1">
      <c r="A22" s="27" t="s">
        <v>16</v>
      </c>
      <c r="B22" s="13">
        <v>0</v>
      </c>
      <c r="C22" s="14"/>
      <c r="D22" s="15">
        <v>3.355</v>
      </c>
      <c r="E22" s="16">
        <f>ROUND(D22*$A$1,0)</f>
        <v>1006</v>
      </c>
      <c r="F22" s="15">
        <v>3.38</v>
      </c>
      <c r="G22" s="16">
        <f>ROUND(F22*$A$1,0)</f>
        <v>1014</v>
      </c>
      <c r="H22" s="15">
        <v>3.876</v>
      </c>
      <c r="I22" s="16">
        <f>ROUND(H22*$A$1,0)</f>
        <v>1163</v>
      </c>
      <c r="J22" s="15">
        <v>3.939</v>
      </c>
      <c r="K22" s="16">
        <f>ROUND(J22*$A$1,0)</f>
        <v>1181</v>
      </c>
      <c r="L22" s="15">
        <v>4.001</v>
      </c>
      <c r="M22" s="16">
        <f>ROUND(L22*$A$1,0)</f>
        <v>1200</v>
      </c>
      <c r="N22" s="15">
        <v>4.22</v>
      </c>
      <c r="O22" s="16">
        <f>ROUND(N22*$A$1,0)</f>
        <v>1266</v>
      </c>
      <c r="P22" s="15">
        <v>4.262</v>
      </c>
      <c r="Q22" s="16">
        <f>ROUND(P22*$A$1,0)</f>
        <v>1278</v>
      </c>
      <c r="R22" s="15">
        <v>4.456</v>
      </c>
      <c r="S22" s="16">
        <f>ROUND(R22*$A$1,0)</f>
        <v>1337</v>
      </c>
      <c r="T22" s="15">
        <v>4.654</v>
      </c>
      <c r="U22" s="16">
        <f>ROUND(T22*$A$1,0)</f>
        <v>1396</v>
      </c>
      <c r="V22" s="15">
        <v>4.873</v>
      </c>
      <c r="W22" s="17">
        <f>ROUND(V22*$A$1,0)</f>
        <v>1462</v>
      </c>
    </row>
    <row r="23" spans="1:23" ht="15.75" customHeight="1" thickBot="1">
      <c r="A23" s="28" t="s">
        <v>17</v>
      </c>
      <c r="B23" s="15">
        <v>3.235</v>
      </c>
      <c r="C23" s="20">
        <f>ROUND(B23*$A$1,0)</f>
        <v>970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3.714</v>
      </c>
      <c r="G25" s="10">
        <f>ROUND(F25*$A$1,0)</f>
        <v>1114</v>
      </c>
      <c r="H25" s="9">
        <v>4.103</v>
      </c>
      <c r="I25" s="10">
        <f>ROUND(H25*$A$1,0)</f>
        <v>1231</v>
      </c>
      <c r="J25" s="9">
        <v>4.291</v>
      </c>
      <c r="K25" s="10">
        <f>ROUND(J25*$A$1,0)</f>
        <v>1287</v>
      </c>
      <c r="L25" s="9">
        <v>4.385</v>
      </c>
      <c r="M25" s="10">
        <f>ROUND(L25*$A$1,0)</f>
        <v>1315</v>
      </c>
      <c r="N25" s="9">
        <v>4.688</v>
      </c>
      <c r="O25" s="10">
        <f>ROUND(N25*$A$1,0)</f>
        <v>1406</v>
      </c>
      <c r="P25" s="9">
        <v>4.954</v>
      </c>
      <c r="Q25" s="10">
        <f>ROUND(P25*$A$1,0)</f>
        <v>1486</v>
      </c>
      <c r="R25" s="9">
        <v>5.236</v>
      </c>
      <c r="S25" s="10">
        <f>ROUND(R25*$A$1,0)</f>
        <v>1570</v>
      </c>
      <c r="T25" s="9">
        <v>5.485</v>
      </c>
      <c r="U25" s="10">
        <f>ROUND(T25*$A$1,0)</f>
        <v>1645</v>
      </c>
      <c r="V25" s="9">
        <v>5.705</v>
      </c>
      <c r="W25" s="11">
        <f>ROUND(V25*$A$1,0)</f>
        <v>1711</v>
      </c>
    </row>
    <row r="26" spans="1:23" ht="15.75" customHeight="1">
      <c r="A26" s="27" t="s">
        <v>15</v>
      </c>
      <c r="B26" s="13">
        <v>0</v>
      </c>
      <c r="C26" s="14"/>
      <c r="D26" s="15">
        <v>3.396</v>
      </c>
      <c r="E26" s="16">
        <f>ROUND(D26*$A$1,0)</f>
        <v>1019</v>
      </c>
      <c r="F26" s="15">
        <v>3.505</v>
      </c>
      <c r="G26" s="16">
        <f>ROUND(F26*$A$1,0)</f>
        <v>1051</v>
      </c>
      <c r="H26" s="15">
        <v>3.891</v>
      </c>
      <c r="I26" s="16">
        <f>ROUND(H26*$A$1,0)</f>
        <v>1167</v>
      </c>
      <c r="J26" s="15">
        <v>3.939</v>
      </c>
      <c r="K26" s="16">
        <f>ROUND(J26*$A$1,0)</f>
        <v>1181</v>
      </c>
      <c r="L26" s="15">
        <v>4.022</v>
      </c>
      <c r="M26" s="16">
        <f>ROUND(L26*$A$1,0)</f>
        <v>1206</v>
      </c>
      <c r="N26" s="15">
        <v>4.127</v>
      </c>
      <c r="O26" s="16">
        <f>ROUND(N26*$A$1,0)</f>
        <v>1238</v>
      </c>
      <c r="P26" s="15">
        <v>4.382</v>
      </c>
      <c r="Q26" s="16">
        <f>ROUND(P26*$A$1,0)</f>
        <v>1314</v>
      </c>
      <c r="R26" s="15">
        <v>4.565</v>
      </c>
      <c r="S26" s="16">
        <f>ROUND(R26*$A$1,0)</f>
        <v>1369</v>
      </c>
      <c r="T26" s="15">
        <v>4.783</v>
      </c>
      <c r="U26" s="16">
        <f>ROUND(T26*$A$1,0)</f>
        <v>1435</v>
      </c>
      <c r="V26" s="15">
        <v>5.055</v>
      </c>
      <c r="W26" s="17">
        <f>ROUND(V26*$A$1,0)</f>
        <v>1516</v>
      </c>
    </row>
    <row r="27" spans="1:23" ht="15.75" customHeight="1">
      <c r="A27" s="27" t="s">
        <v>16</v>
      </c>
      <c r="B27" s="13">
        <v>0</v>
      </c>
      <c r="C27" s="14"/>
      <c r="D27" s="15">
        <v>3.281</v>
      </c>
      <c r="E27" s="16">
        <f>ROUND(D27*$A$1,0)</f>
        <v>984</v>
      </c>
      <c r="F27" s="15">
        <v>3.307</v>
      </c>
      <c r="G27" s="16">
        <f>ROUND(F27*$A$1,0)</f>
        <v>992</v>
      </c>
      <c r="H27" s="15">
        <v>3.782</v>
      </c>
      <c r="I27" s="16">
        <f>ROUND(H27*$A$1,0)</f>
        <v>1134</v>
      </c>
      <c r="J27" s="15">
        <v>3.829</v>
      </c>
      <c r="K27" s="16">
        <f>ROUND(J27*$A$1,0)</f>
        <v>1148</v>
      </c>
      <c r="L27" s="15">
        <v>3.923</v>
      </c>
      <c r="M27" s="16">
        <f>ROUND(L27*$A$1,0)</f>
        <v>1177</v>
      </c>
      <c r="N27" s="15">
        <v>4.064</v>
      </c>
      <c r="O27" s="16">
        <f>ROUND(N27*$A$1,0)</f>
        <v>1219</v>
      </c>
      <c r="P27" s="15">
        <v>4.121</v>
      </c>
      <c r="Q27" s="16">
        <f>ROUND(P27*$A$1,0)</f>
        <v>1236</v>
      </c>
      <c r="R27" s="104">
        <v>4.287</v>
      </c>
      <c r="S27" s="16">
        <f>ROUND(R27*$A$1,0)</f>
        <v>1286</v>
      </c>
      <c r="T27" s="15">
        <v>4.528</v>
      </c>
      <c r="U27" s="16">
        <f>ROUND(T27*$A$1,0)</f>
        <v>1358</v>
      </c>
      <c r="V27" s="15">
        <v>4.743</v>
      </c>
      <c r="W27" s="17">
        <f>ROUND(V27*$A$1,0)</f>
        <v>1423</v>
      </c>
    </row>
    <row r="28" spans="1:23" ht="15.75" customHeight="1" thickBot="1">
      <c r="A28" s="28" t="s">
        <v>17</v>
      </c>
      <c r="B28" s="15">
        <v>3.229</v>
      </c>
      <c r="C28" s="20">
        <f>ROUND(B28*$A$1,0)</f>
        <v>968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15">
        <v>2.242</v>
      </c>
      <c r="C33" s="38">
        <f>ROUND(B33*$A$1,0)</f>
        <v>672</v>
      </c>
      <c r="D33" s="15">
        <v>2.321</v>
      </c>
      <c r="E33" s="38">
        <f>ROUND(D33*$A$1,0)</f>
        <v>696</v>
      </c>
      <c r="F33" s="15">
        <v>2.373</v>
      </c>
      <c r="G33" s="38">
        <f>ROUND(F33*$A$1,0)</f>
        <v>712</v>
      </c>
      <c r="H33" s="15">
        <v>2.817</v>
      </c>
      <c r="I33" s="38">
        <f>ROUND(H33*$A$1,0)</f>
        <v>845</v>
      </c>
      <c r="J33" s="15">
        <v>2.869</v>
      </c>
      <c r="K33" s="38">
        <f>ROUND(J33*$A$1,0)</f>
        <v>861</v>
      </c>
      <c r="L33" s="15">
        <v>2.921</v>
      </c>
      <c r="M33" s="38">
        <f>ROUND(L33*$A$1,0)</f>
        <v>876</v>
      </c>
      <c r="N33" s="15">
        <v>2.973</v>
      </c>
      <c r="O33" s="38">
        <f>ROUND(N33*$A$1,0)</f>
        <v>892</v>
      </c>
      <c r="P33" s="15">
        <v>3.023</v>
      </c>
      <c r="Q33" s="38">
        <f>ROUND(P33*$A$1,0)</f>
        <v>907</v>
      </c>
      <c r="R33" s="104">
        <v>3.078</v>
      </c>
      <c r="S33" s="38">
        <f>ROUND(R33*$A$1,0)</f>
        <v>923</v>
      </c>
      <c r="T33" s="15">
        <v>3.182</v>
      </c>
      <c r="U33" s="38">
        <f>ROUND(T33*$A$1,0)</f>
        <v>954</v>
      </c>
      <c r="V33" s="104">
        <v>3.35</v>
      </c>
      <c r="W33" s="39">
        <f>ROUND(V33*$A$1,0)</f>
        <v>1005</v>
      </c>
    </row>
  </sheetData>
  <sheetProtection sheet="1" objects="1" scenarios="1" selectLockedCells="1" selectUnlockedCells="1"/>
  <mergeCells count="19">
    <mergeCell ref="A9:W9"/>
    <mergeCell ref="A14:W14"/>
    <mergeCell ref="A19:W19"/>
    <mergeCell ref="A2:A3"/>
    <mergeCell ref="B3:C3"/>
    <mergeCell ref="D3:E3"/>
    <mergeCell ref="F3:G3"/>
    <mergeCell ref="H3:I3"/>
    <mergeCell ref="J3:K3"/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>
    <tabColor indexed="45"/>
  </sheetPr>
  <dimension ref="A1:T41"/>
  <sheetViews>
    <sheetView showGridLines="0" workbookViewId="0" topLeftCell="E1">
      <selection activeCell="E1" sqref="E1"/>
    </sheetView>
  </sheetViews>
  <sheetFormatPr defaultColWidth="9.140625" defaultRowHeight="12.75"/>
  <cols>
    <col min="1" max="1" width="12.421875" style="172" hidden="1" customWidth="1"/>
    <col min="2" max="2" width="22.57421875" style="172" hidden="1" customWidth="1"/>
    <col min="3" max="4" width="4.140625" style="167" hidden="1" customWidth="1"/>
    <col min="5" max="5" width="4.140625" style="167" customWidth="1"/>
    <col min="6" max="6" width="3.140625" style="0" customWidth="1"/>
    <col min="7" max="12" width="10.28125" style="0" customWidth="1"/>
    <col min="13" max="13" width="2.140625" style="0" customWidth="1"/>
    <col min="14" max="19" width="10.28125" style="0" customWidth="1"/>
    <col min="20" max="20" width="3.57421875" style="0" customWidth="1"/>
  </cols>
  <sheetData>
    <row r="1" spans="1:20" ht="21" customHeight="1">
      <c r="A1" s="165">
        <v>1</v>
      </c>
      <c r="B1" s="166" t="s">
        <v>39</v>
      </c>
      <c r="F1" s="174"/>
      <c r="G1" s="175"/>
      <c r="H1" s="175"/>
      <c r="I1" s="175"/>
      <c r="J1" s="175"/>
      <c r="K1" s="43" t="s">
        <v>52</v>
      </c>
      <c r="L1" s="57">
        <f ca="1">INDIRECT(A6)</f>
        <v>299.933</v>
      </c>
      <c r="M1" s="174"/>
      <c r="N1" s="175"/>
      <c r="O1" s="175"/>
      <c r="P1" s="176" t="str">
        <f>INDEX('Calcul SALAR'!A101:A110,A5)</f>
        <v>2009 IAN-MAR</v>
      </c>
      <c r="Q1" s="176"/>
      <c r="R1" s="43" t="s">
        <v>52</v>
      </c>
      <c r="S1" s="57">
        <f ca="1">INDIRECT(A6)</f>
        <v>299.933</v>
      </c>
      <c r="T1" s="174"/>
    </row>
    <row r="2" spans="1:20" ht="21" customHeight="1">
      <c r="A2" s="168">
        <v>4</v>
      </c>
      <c r="B2" s="169" t="s">
        <v>40</v>
      </c>
      <c r="F2" s="174"/>
      <c r="G2" s="175"/>
      <c r="H2" s="175"/>
      <c r="I2" s="132" t="str">
        <f ca="1">INDIRECT(A8)</f>
        <v>OUG nr.1/2009 - Mof. Nr.60/2009</v>
      </c>
      <c r="J2" s="133"/>
      <c r="K2" s="43" t="s">
        <v>45</v>
      </c>
      <c r="L2" s="44">
        <f ca="1">INDEX(INDIRECT(A7),5*(A1-1)+A2,2*A3)</f>
        <v>3.782</v>
      </c>
      <c r="M2" s="174"/>
      <c r="N2" s="175"/>
      <c r="O2" s="175"/>
      <c r="P2" s="177" t="str">
        <f>I2</f>
        <v>OUG nr.1/2009 - Mof. Nr.60/2009</v>
      </c>
      <c r="Q2" s="177"/>
      <c r="R2" s="43" t="s">
        <v>45</v>
      </c>
      <c r="S2" s="44">
        <f ca="1">INDEX(INDIRECT(A7),5*(A11-1)+A12,2*A13)</f>
        <v>3.782</v>
      </c>
      <c r="T2" s="174"/>
    </row>
    <row r="3" spans="1:20" ht="21" customHeight="1">
      <c r="A3" s="168">
        <v>1</v>
      </c>
      <c r="B3" s="169" t="s">
        <v>41</v>
      </c>
      <c r="F3" s="174"/>
      <c r="G3" s="175"/>
      <c r="H3" s="175"/>
      <c r="I3" s="133"/>
      <c r="J3" s="133"/>
      <c r="K3" s="85" t="s">
        <v>99</v>
      </c>
      <c r="L3" s="89">
        <f>IF(A36,ROUNDUP(L2*L1,0),ROUND(L2*L1,0))</f>
        <v>1134</v>
      </c>
      <c r="M3" s="174"/>
      <c r="N3" s="175"/>
      <c r="O3" s="175"/>
      <c r="P3" s="177"/>
      <c r="Q3" s="177"/>
      <c r="R3" s="85" t="s">
        <v>99</v>
      </c>
      <c r="S3" s="89">
        <f>IF(A37,ROUNDUP(S2*S1,0),ROUND(S2*S1,0))</f>
        <v>1134</v>
      </c>
      <c r="T3" s="174"/>
    </row>
    <row r="4" spans="1:20" ht="15" customHeight="1">
      <c r="A4" s="168"/>
      <c r="B4" s="169"/>
      <c r="F4" s="174"/>
      <c r="G4" s="56"/>
      <c r="H4" s="56"/>
      <c r="I4" s="45" t="s">
        <v>53</v>
      </c>
      <c r="J4" s="45" t="s">
        <v>65</v>
      </c>
      <c r="K4" s="45" t="s">
        <v>54</v>
      </c>
      <c r="L4" s="56"/>
      <c r="M4" s="174"/>
      <c r="N4" s="56"/>
      <c r="O4" s="56"/>
      <c r="P4" s="45" t="s">
        <v>53</v>
      </c>
      <c r="Q4" s="45" t="s">
        <v>65</v>
      </c>
      <c r="R4" s="45" t="s">
        <v>54</v>
      </c>
      <c r="S4" s="56"/>
      <c r="T4" s="174"/>
    </row>
    <row r="5" spans="1:20" ht="22.5" customHeight="1">
      <c r="A5" s="168">
        <v>10</v>
      </c>
      <c r="B5" s="169" t="s">
        <v>42</v>
      </c>
      <c r="F5" s="174"/>
      <c r="G5" s="128" t="s">
        <v>103</v>
      </c>
      <c r="H5" s="128"/>
      <c r="I5" s="83"/>
      <c r="J5" s="83"/>
      <c r="K5" s="43"/>
      <c r="L5" s="84">
        <f>IF(A9=1,L3,IF(A9=2,ROUND(TRUNC(L2/1.15,3)*L1,0),ROUND(TRUNC(L2*1.15,3)*L1,0)))</f>
        <v>1134</v>
      </c>
      <c r="M5" s="174"/>
      <c r="N5" s="128" t="s">
        <v>103</v>
      </c>
      <c r="O5" s="128"/>
      <c r="P5" s="83"/>
      <c r="Q5" s="83"/>
      <c r="R5" s="43"/>
      <c r="S5" s="84">
        <f>IF(A19=1,S3,IF(A19=2,ROUND(TRUNC(S2/1.15,3)*S1,0),ROUND(TRUNC(S2*1.15,3)*S1,0)))</f>
        <v>1134</v>
      </c>
      <c r="T5" s="174"/>
    </row>
    <row r="6" spans="1:20" ht="27.75" customHeight="1">
      <c r="A6" s="127" t="str">
        <f>"'"&amp;"gr"&amp;TEXT(A5,"00")&amp;"'!a1"</f>
        <v>'gr10'!a1</v>
      </c>
      <c r="B6" s="169" t="s">
        <v>44</v>
      </c>
      <c r="F6" s="174"/>
      <c r="G6" s="156" t="str">
        <f>INDEX('Calcul SALAR'!A48:'Calcul SALAR'!A53,A1)&amp;", "&amp;INDEX('Calcul SALAR'!A55:'Calcul SALAR'!A58,A2)&amp;", "&amp;INDEX('Calcul SALAR'!A60:'Calcul SALAR'!A70,A3)</f>
        <v>Prof. S, debutant, pana la 2 ani</v>
      </c>
      <c r="H6" s="156"/>
      <c r="I6" s="156"/>
      <c r="J6" s="156"/>
      <c r="K6" s="156"/>
      <c r="L6" s="156"/>
      <c r="M6" s="178"/>
      <c r="N6" s="156" t="str">
        <f>INDEX('Calcul SALAR'!A48:'Calcul SALAR'!A53,A11)&amp;", "&amp;INDEX('Calcul SALAR'!A55:'Calcul SALAR'!A58,A2)&amp;", "&amp;INDEX('Calcul SALAR'!A60:'Calcul SALAR'!A70,A13)</f>
        <v>Prof. S, debutant, pana la 2 ani</v>
      </c>
      <c r="O6" s="156"/>
      <c r="P6" s="156"/>
      <c r="Q6" s="156"/>
      <c r="R6" s="156"/>
      <c r="S6" s="156"/>
      <c r="T6" s="174"/>
    </row>
    <row r="7" spans="1:20" ht="21" customHeight="1">
      <c r="A7" s="127" t="str">
        <f>"'"&amp;"gr"&amp;TEXT(A5,"00")&amp;"'!a5:w33"</f>
        <v>'gr10'!a5:w33</v>
      </c>
      <c r="B7" s="169" t="s">
        <v>44</v>
      </c>
      <c r="F7" s="174"/>
      <c r="G7" s="128" t="s">
        <v>56</v>
      </c>
      <c r="H7" s="128"/>
      <c r="I7" s="128"/>
      <c r="J7" s="60"/>
      <c r="K7" s="62">
        <f>IF(A20,0.15,0)</f>
        <v>0</v>
      </c>
      <c r="L7" s="59">
        <f>ROUND(K7*L5,0)</f>
        <v>0</v>
      </c>
      <c r="M7" s="174"/>
      <c r="N7" s="128" t="s">
        <v>56</v>
      </c>
      <c r="O7" s="128"/>
      <c r="P7" s="128"/>
      <c r="Q7" s="60"/>
      <c r="R7" s="62">
        <f>IF(A21,0.15,0)</f>
        <v>0</v>
      </c>
      <c r="S7" s="59">
        <f>ROUND(R7*S5,0)</f>
        <v>0</v>
      </c>
      <c r="T7" s="174"/>
    </row>
    <row r="8" spans="1:20" ht="21" customHeight="1">
      <c r="A8" s="127" t="str">
        <f>"'"&amp;"gr"&amp;TEXT(A5,"00")&amp;"'!l1"</f>
        <v>'gr10'!l1</v>
      </c>
      <c r="B8" s="169" t="s">
        <v>44</v>
      </c>
      <c r="F8" s="174"/>
      <c r="G8" s="128" t="s">
        <v>120</v>
      </c>
      <c r="H8" s="128"/>
      <c r="I8" s="128"/>
      <c r="J8" s="63" t="s">
        <v>61</v>
      </c>
      <c r="K8" s="62">
        <f>IF(A24=1,0,IF(A24=2,0.15,IF(A22,0.25,0.2)))</f>
        <v>0</v>
      </c>
      <c r="L8" s="59">
        <f>IF(A24=2,ROUND(K8*(L5+L7),0),ROUND(K8*L5,0))</f>
        <v>0</v>
      </c>
      <c r="M8" s="174"/>
      <c r="N8" s="128" t="s">
        <v>120</v>
      </c>
      <c r="O8" s="128"/>
      <c r="P8" s="128"/>
      <c r="Q8" s="63" t="s">
        <v>61</v>
      </c>
      <c r="R8" s="62">
        <f>IF(A25=1,0,IF(A25=2,0.15,IF(A23,0.25,0.2)))</f>
        <v>0</v>
      </c>
      <c r="S8" s="59">
        <f>IF(A25=2,ROUND(R8*(S5+S7),0),ROUND(R8*S5,0))</f>
        <v>0</v>
      </c>
      <c r="T8" s="174"/>
    </row>
    <row r="9" spans="1:20" ht="21" customHeight="1">
      <c r="A9" s="170">
        <v>1</v>
      </c>
      <c r="B9" s="171" t="s">
        <v>96</v>
      </c>
      <c r="F9" s="174"/>
      <c r="G9" s="129" t="s">
        <v>67</v>
      </c>
      <c r="H9" s="129"/>
      <c r="I9" s="129"/>
      <c r="J9" s="60"/>
      <c r="K9" s="61">
        <f>INDEX('Calcul SALAR'!A72:'Calcul SALAR'!A85,A26)/100</f>
        <v>0</v>
      </c>
      <c r="L9" s="59">
        <f>ROUND(K9*L5,0)</f>
        <v>0</v>
      </c>
      <c r="M9" s="174"/>
      <c r="N9" s="129" t="s">
        <v>67</v>
      </c>
      <c r="O9" s="129"/>
      <c r="P9" s="129"/>
      <c r="Q9" s="60"/>
      <c r="R9" s="61">
        <f>INDEX('Calcul SALAR'!A72:'Calcul SALAR'!A85,A27)/100</f>
        <v>0</v>
      </c>
      <c r="S9" s="59">
        <f>ROUND(R9*S5,0)</f>
        <v>0</v>
      </c>
      <c r="T9" s="174"/>
    </row>
    <row r="10" spans="6:20" ht="21" customHeight="1" thickBot="1">
      <c r="F10" s="174"/>
      <c r="G10" s="143" t="s">
        <v>68</v>
      </c>
      <c r="H10" s="143"/>
      <c r="I10" s="143"/>
      <c r="J10" s="118"/>
      <c r="K10" s="157">
        <f>IF(A28,0.15,0)</f>
        <v>0</v>
      </c>
      <c r="L10" s="64">
        <f>ROUND(K10*(L5+L7+L8),0)</f>
        <v>0</v>
      </c>
      <c r="M10" s="174"/>
      <c r="N10" s="143" t="s">
        <v>68</v>
      </c>
      <c r="O10" s="143"/>
      <c r="P10" s="143"/>
      <c r="Q10" s="118"/>
      <c r="R10" s="157">
        <f>IF(A29,0.15,0)</f>
        <v>0</v>
      </c>
      <c r="S10" s="64">
        <f>ROUND(R10*(S5+S7+S8),0)</f>
        <v>0</v>
      </c>
      <c r="T10" s="174"/>
    </row>
    <row r="11" spans="1:20" ht="15" customHeight="1">
      <c r="A11" s="165">
        <v>1</v>
      </c>
      <c r="B11" s="166" t="s">
        <v>147</v>
      </c>
      <c r="F11" s="174"/>
      <c r="G11" s="119" t="s">
        <v>78</v>
      </c>
      <c r="H11" s="119" t="s">
        <v>135</v>
      </c>
      <c r="I11" s="142" t="s">
        <v>162</v>
      </c>
      <c r="J11" s="142"/>
      <c r="K11" s="142"/>
      <c r="L11" s="65">
        <f>L5+L7+L8+L9+L10</f>
        <v>1134</v>
      </c>
      <c r="M11" s="174"/>
      <c r="N11" s="119" t="s">
        <v>78</v>
      </c>
      <c r="O11" s="119" t="s">
        <v>135</v>
      </c>
      <c r="P11" s="142" t="s">
        <v>162</v>
      </c>
      <c r="Q11" s="142"/>
      <c r="R11" s="142"/>
      <c r="S11" s="65">
        <f>S5+S7+S8+S9+S10</f>
        <v>1134</v>
      </c>
      <c r="T11" s="174"/>
    </row>
    <row r="12" spans="1:20" ht="21" customHeight="1">
      <c r="A12" s="168">
        <v>4</v>
      </c>
      <c r="B12" s="169" t="s">
        <v>148</v>
      </c>
      <c r="F12" s="174"/>
      <c r="G12" s="179"/>
      <c r="H12" s="158">
        <f>ROUND((L5+L7+L8+L9+L10)/INDEX('Calcul SALAR'!A92:A99,A31),4)</f>
        <v>15.75</v>
      </c>
      <c r="I12" s="179"/>
      <c r="J12" s="50"/>
      <c r="K12" s="159">
        <f>A33/100</f>
        <v>0</v>
      </c>
      <c r="L12" s="160">
        <f>ROUND(H12*K12,0)</f>
        <v>0</v>
      </c>
      <c r="M12" s="174"/>
      <c r="N12" s="179"/>
      <c r="O12" s="180">
        <f>ROUND((S5+S7+S8+S9+S10)/INDEX('Calcul SALAR'!A92:A99,A32),4)</f>
        <v>15.75</v>
      </c>
      <c r="P12" s="179"/>
      <c r="Q12" s="50"/>
      <c r="R12" s="181">
        <f>A34/100</f>
        <v>0</v>
      </c>
      <c r="S12" s="182">
        <f>ROUND(O12*R12,0)</f>
        <v>0</v>
      </c>
      <c r="T12" s="174"/>
    </row>
    <row r="13" spans="1:20" ht="13.5" customHeight="1">
      <c r="A13" s="168">
        <v>1</v>
      </c>
      <c r="B13" s="169" t="s">
        <v>149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ht="12.75">
      <c r="A14" s="168"/>
      <c r="B14" s="169"/>
      <c r="F14" s="174"/>
      <c r="G14" s="176" t="s">
        <v>165</v>
      </c>
      <c r="H14" s="176"/>
      <c r="I14" s="176" t="s">
        <v>166</v>
      </c>
      <c r="J14" s="176"/>
      <c r="K14" s="176" t="s">
        <v>163</v>
      </c>
      <c r="L14" s="176"/>
      <c r="M14" s="184"/>
      <c r="N14" s="176" t="s">
        <v>164</v>
      </c>
      <c r="O14" s="176"/>
      <c r="P14" s="176" t="s">
        <v>86</v>
      </c>
      <c r="Q14" s="176"/>
      <c r="R14" s="176" t="s">
        <v>167</v>
      </c>
      <c r="S14" s="176"/>
      <c r="T14" s="174"/>
    </row>
    <row r="15" spans="1:20" ht="16.5" customHeight="1">
      <c r="A15" s="168"/>
      <c r="B15" s="169"/>
      <c r="F15" s="174"/>
      <c r="G15" s="161">
        <f>L12+S12</f>
        <v>0</v>
      </c>
      <c r="H15" s="161"/>
      <c r="I15" s="162">
        <f>ROUND(G15*INDEX('Calcul SALAR'!A24:A26,'Calcul PLATA CU ORA'!A39),0)</f>
        <v>0</v>
      </c>
      <c r="J15" s="162"/>
      <c r="K15" s="162">
        <f>ROUND(G15*INDEX('Calcul SALAR'!A29:A31,'Calcul PLATA CU ORA'!A40),0)</f>
        <v>0</v>
      </c>
      <c r="L15" s="162"/>
      <c r="M15" s="185"/>
      <c r="N15" s="162">
        <f>ROUND(G15*INDEX('Calcul SALAR'!A40:A42,'Calcul PLATA CU ORA'!A41),0)</f>
        <v>0</v>
      </c>
      <c r="O15" s="162"/>
      <c r="P15" s="163">
        <f>ROUND(0.16*(G15-I15-K15-N15),0)</f>
        <v>0</v>
      </c>
      <c r="Q15" s="163"/>
      <c r="R15" s="164">
        <f>G15-I15-K15-N15-P15</f>
        <v>0</v>
      </c>
      <c r="S15" s="164"/>
      <c r="T15" s="174"/>
    </row>
    <row r="16" spans="1:20" ht="21" customHeight="1">
      <c r="A16" s="168"/>
      <c r="B16" s="169"/>
      <c r="F16" s="174"/>
      <c r="G16" s="161"/>
      <c r="H16" s="161"/>
      <c r="I16" s="175"/>
      <c r="J16" s="175"/>
      <c r="K16" s="175"/>
      <c r="L16" s="175"/>
      <c r="M16" s="186"/>
      <c r="N16" s="175"/>
      <c r="O16" s="175"/>
      <c r="P16" s="187">
        <v>0.16</v>
      </c>
      <c r="Q16" s="188"/>
      <c r="R16" s="164"/>
      <c r="S16" s="164"/>
      <c r="T16" s="174"/>
    </row>
    <row r="17" spans="1:20" ht="13.5" customHeight="1">
      <c r="A17" s="168"/>
      <c r="B17" s="169"/>
      <c r="F17" s="53" t="s">
        <v>171</v>
      </c>
      <c r="G17" s="54"/>
      <c r="H17" s="138" t="s">
        <v>97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54"/>
      <c r="T17" s="174"/>
    </row>
    <row r="18" spans="1:20" ht="16.5" customHeight="1">
      <c r="A18" s="168"/>
      <c r="B18" s="16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" ht="21" customHeight="1">
      <c r="A19" s="170">
        <v>1</v>
      </c>
      <c r="B19" s="171" t="s">
        <v>150</v>
      </c>
    </row>
    <row r="20" spans="1:2" ht="21" customHeight="1">
      <c r="A20" s="172" t="b">
        <v>0</v>
      </c>
      <c r="B20" s="172" t="s">
        <v>60</v>
      </c>
    </row>
    <row r="21" spans="1:2" ht="21" customHeight="1">
      <c r="A21" s="172" t="b">
        <v>0</v>
      </c>
      <c r="B21" s="172" t="s">
        <v>153</v>
      </c>
    </row>
    <row r="22" spans="1:2" ht="12.75">
      <c r="A22" s="172" t="b">
        <v>1</v>
      </c>
      <c r="B22" s="173" t="s">
        <v>121</v>
      </c>
    </row>
    <row r="23" spans="1:2" ht="12.75">
      <c r="A23" s="172" t="b">
        <v>1</v>
      </c>
      <c r="B23" s="173" t="s">
        <v>152</v>
      </c>
    </row>
    <row r="24" spans="1:2" ht="21" customHeight="1">
      <c r="A24" s="172">
        <v>1</v>
      </c>
      <c r="B24" s="172" t="s">
        <v>154</v>
      </c>
    </row>
    <row r="25" spans="1:2" ht="21" customHeight="1">
      <c r="A25" s="172">
        <v>1</v>
      </c>
      <c r="B25" s="172" t="s">
        <v>155</v>
      </c>
    </row>
    <row r="26" spans="1:2" ht="21" customHeight="1">
      <c r="A26" s="172">
        <v>1</v>
      </c>
      <c r="B26" s="172" t="s">
        <v>156</v>
      </c>
    </row>
    <row r="27" spans="1:2" ht="21" customHeight="1">
      <c r="A27" s="172">
        <v>1</v>
      </c>
      <c r="B27" s="172" t="s">
        <v>157</v>
      </c>
    </row>
    <row r="28" spans="1:2" ht="21" customHeight="1">
      <c r="A28" s="172" t="b">
        <v>0</v>
      </c>
      <c r="B28" s="172" t="s">
        <v>74</v>
      </c>
    </row>
    <row r="29" spans="1:2" ht="21" customHeight="1">
      <c r="A29" s="172" t="b">
        <v>0</v>
      </c>
      <c r="B29" s="172" t="s">
        <v>158</v>
      </c>
    </row>
    <row r="30" ht="21" customHeight="1"/>
    <row r="31" spans="1:2" ht="14.25" customHeight="1">
      <c r="A31" s="172">
        <v>3</v>
      </c>
      <c r="B31" s="172" t="s">
        <v>159</v>
      </c>
    </row>
    <row r="32" spans="1:2" ht="15" customHeight="1">
      <c r="A32" s="172">
        <v>3</v>
      </c>
      <c r="B32" s="172" t="s">
        <v>160</v>
      </c>
    </row>
    <row r="33" spans="1:2" ht="21" customHeight="1">
      <c r="A33" s="172">
        <v>0</v>
      </c>
      <c r="B33" s="172" t="s">
        <v>146</v>
      </c>
    </row>
    <row r="34" spans="1:2" ht="14.25" customHeight="1">
      <c r="A34" s="172">
        <v>0</v>
      </c>
      <c r="B34" s="172" t="s">
        <v>161</v>
      </c>
    </row>
    <row r="36" spans="1:2" ht="12.75">
      <c r="A36" s="172" t="b">
        <v>0</v>
      </c>
      <c r="B36" s="173" t="s">
        <v>105</v>
      </c>
    </row>
    <row r="37" spans="1:2" ht="12.75">
      <c r="A37" s="172" t="b">
        <v>0</v>
      </c>
      <c r="B37" s="173" t="s">
        <v>151</v>
      </c>
    </row>
    <row r="39" spans="1:2" ht="12.75">
      <c r="A39" s="172">
        <v>2</v>
      </c>
      <c r="B39" s="172" t="s">
        <v>168</v>
      </c>
    </row>
    <row r="40" spans="1:2" ht="12.75">
      <c r="A40" s="172">
        <v>2</v>
      </c>
      <c r="B40" s="172" t="s">
        <v>169</v>
      </c>
    </row>
    <row r="41" spans="1:2" ht="12.75">
      <c r="A41" s="172">
        <v>3</v>
      </c>
      <c r="B41" s="172" t="s">
        <v>170</v>
      </c>
    </row>
  </sheetData>
  <sheetProtection password="A443" sheet="1" objects="1" scenarios="1" selectLockedCells="1" selectUnlockedCells="1"/>
  <mergeCells count="31">
    <mergeCell ref="I2:J3"/>
    <mergeCell ref="G5:H5"/>
    <mergeCell ref="G6:L6"/>
    <mergeCell ref="G7:I7"/>
    <mergeCell ref="P11:R11"/>
    <mergeCell ref="G8:I8"/>
    <mergeCell ref="G10:I10"/>
    <mergeCell ref="G9:I9"/>
    <mergeCell ref="N7:P7"/>
    <mergeCell ref="N8:P8"/>
    <mergeCell ref="N9:P9"/>
    <mergeCell ref="N10:P10"/>
    <mergeCell ref="P1:Q1"/>
    <mergeCell ref="G14:H14"/>
    <mergeCell ref="I14:J14"/>
    <mergeCell ref="K14:L14"/>
    <mergeCell ref="N14:O14"/>
    <mergeCell ref="P14:Q14"/>
    <mergeCell ref="I11:K11"/>
    <mergeCell ref="P2:Q3"/>
    <mergeCell ref="N5:O5"/>
    <mergeCell ref="N6:S6"/>
    <mergeCell ref="R14:S14"/>
    <mergeCell ref="G15:H16"/>
    <mergeCell ref="I15:J15"/>
    <mergeCell ref="N15:O15"/>
    <mergeCell ref="K15:L15"/>
    <mergeCell ref="H17:R17"/>
    <mergeCell ref="P15:Q15"/>
    <mergeCell ref="P16:Q16"/>
    <mergeCell ref="R15:S16"/>
  </mergeCells>
  <conditionalFormatting sqref="I2:J3 I5:K5 R1:S3 P5:R5 K1:L3">
    <cfRule type="expression" priority="1" dxfId="0" stopIfTrue="1">
      <formula>$A$10</formula>
    </cfRule>
  </conditionalFormatting>
  <printOptions/>
  <pageMargins left="0.75" right="0.75" top="1" bottom="1" header="0.5" footer="0.5"/>
  <pageSetup horizontalDpi="600" verticalDpi="600" orientation="portrait" paperSize="9" r:id="rId3"/>
  <ignoredErrors>
    <ignoredError sqref="L1:L3 L5 G6 K7:L10 H12 K12:L12 L11 G15 O15:R15 L15:M15 J15 R7:S10 S11:S12 R12 S5 S1:S3 N6 I2 P1:Q3 O12" unlockedFormula="1"/>
    <ignoredError sqref="N15 K15 I15" formulaRange="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4">
    <pageSetUpPr fitToPage="1"/>
  </sheetPr>
  <dimension ref="A1:W33"/>
  <sheetViews>
    <sheetView showGridLines="0" zoomScale="88" zoomScaleNormal="88" workbookViewId="0" topLeftCell="A1">
      <selection activeCell="A5" sqref="A5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00390625" style="2" customWidth="1"/>
    <col min="4" max="4" width="6.140625" style="5" bestFit="1" customWidth="1"/>
    <col min="5" max="5" width="4.57421875" style="5" bestFit="1" customWidth="1"/>
    <col min="6" max="6" width="6.140625" style="5" bestFit="1" customWidth="1"/>
    <col min="7" max="7" width="4.57421875" style="5" bestFit="1" customWidth="1"/>
    <col min="8" max="8" width="6.140625" style="5" bestFit="1" customWidth="1"/>
    <col min="9" max="9" width="5.421875" style="5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5.75" customHeight="1" thickBot="1">
      <c r="A1" s="41">
        <v>210.807</v>
      </c>
      <c r="C1" s="3" t="s">
        <v>26</v>
      </c>
      <c r="D1" s="4"/>
      <c r="E1" s="4"/>
      <c r="L1" s="42" t="s">
        <v>24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6" t="s">
        <v>14</v>
      </c>
      <c r="B5" s="7">
        <v>0</v>
      </c>
      <c r="C5" s="8"/>
      <c r="D5" s="7">
        <v>0</v>
      </c>
      <c r="E5" s="8"/>
      <c r="F5" s="9">
        <v>3.951</v>
      </c>
      <c r="G5" s="10">
        <f>ROUND(F5*$A$1,0)</f>
        <v>833</v>
      </c>
      <c r="H5" s="9">
        <v>4.61</v>
      </c>
      <c r="I5" s="10">
        <f>ROUND(H5*$A$1,0)</f>
        <v>972</v>
      </c>
      <c r="J5" s="9">
        <v>4.81</v>
      </c>
      <c r="K5" s="10">
        <f>ROUND(J5*$A$1,0)</f>
        <v>1014</v>
      </c>
      <c r="L5" s="9">
        <v>4.923</v>
      </c>
      <c r="M5" s="10">
        <f>ROUND(L5*$A$1,0)</f>
        <v>1038</v>
      </c>
      <c r="N5" s="9">
        <v>5.208</v>
      </c>
      <c r="O5" s="10">
        <f>ROUND(N5*$A$1,0)</f>
        <v>1098</v>
      </c>
      <c r="P5" s="9">
        <v>5.45</v>
      </c>
      <c r="Q5" s="10">
        <f>ROUND(P5*$A$1,0)</f>
        <v>1149</v>
      </c>
      <c r="R5" s="9">
        <v>5.735</v>
      </c>
      <c r="S5" s="10">
        <f>ROUND(R5*$A$1,0)</f>
        <v>1209</v>
      </c>
      <c r="T5" s="9">
        <v>6.048</v>
      </c>
      <c r="U5" s="10">
        <f>ROUND(T5*$A$1,0)</f>
        <v>1275</v>
      </c>
      <c r="V5" s="9">
        <v>6.366</v>
      </c>
      <c r="W5" s="11">
        <f>ROUND(V5*$A$1,0)</f>
        <v>1342</v>
      </c>
    </row>
    <row r="6" spans="1:23" ht="15.75" customHeight="1">
      <c r="A6" s="12" t="s">
        <v>15</v>
      </c>
      <c r="B6" s="13">
        <v>0</v>
      </c>
      <c r="C6" s="14"/>
      <c r="D6" s="15">
        <v>3.311</v>
      </c>
      <c r="E6" s="16">
        <f>ROUND(D6*$A$1,0)</f>
        <v>698</v>
      </c>
      <c r="F6" s="15">
        <v>3.377</v>
      </c>
      <c r="G6" s="16">
        <f>ROUND(F6*$A$1,0)</f>
        <v>712</v>
      </c>
      <c r="H6" s="15">
        <v>3.918</v>
      </c>
      <c r="I6" s="16">
        <f>ROUND(H6*$A$1,0)</f>
        <v>826</v>
      </c>
      <c r="J6" s="15">
        <v>4.003</v>
      </c>
      <c r="K6" s="16">
        <f>ROUND(J6*$A$1,0)</f>
        <v>844</v>
      </c>
      <c r="L6" s="15">
        <v>4.174</v>
      </c>
      <c r="M6" s="16">
        <f>ROUND(L6*$A$1,0)</f>
        <v>880</v>
      </c>
      <c r="N6" s="15">
        <v>4.406</v>
      </c>
      <c r="O6" s="16">
        <f>ROUND(N6*$A$1,0)</f>
        <v>929</v>
      </c>
      <c r="P6" s="15">
        <v>4.672</v>
      </c>
      <c r="Q6" s="16">
        <f>ROUND(P6*$A$1,0)</f>
        <v>985</v>
      </c>
      <c r="R6" s="15">
        <v>4.862</v>
      </c>
      <c r="S6" s="16">
        <f>ROUND(R6*$A$1,0)</f>
        <v>1025</v>
      </c>
      <c r="T6" s="15">
        <v>5.089</v>
      </c>
      <c r="U6" s="16">
        <f>ROUND(T6*$A$1,0)</f>
        <v>1073</v>
      </c>
      <c r="V6" s="15">
        <v>5.327</v>
      </c>
      <c r="W6" s="17">
        <f>ROUND(V6*$A$1,0)</f>
        <v>1123</v>
      </c>
    </row>
    <row r="7" spans="1:23" ht="15.75" customHeight="1">
      <c r="A7" s="12" t="s">
        <v>16</v>
      </c>
      <c r="B7" s="13">
        <v>0</v>
      </c>
      <c r="C7" s="14"/>
      <c r="D7" s="15">
        <v>3.178</v>
      </c>
      <c r="E7" s="10">
        <f>ROUND(D7*$A$1,0)</f>
        <v>670</v>
      </c>
      <c r="F7" s="15">
        <v>3.22</v>
      </c>
      <c r="G7" s="16">
        <f>ROUND(F7*$A$1,0)</f>
        <v>679</v>
      </c>
      <c r="H7" s="15">
        <v>3.704</v>
      </c>
      <c r="I7" s="16">
        <f>ROUND(H7*$A$1,0)</f>
        <v>781</v>
      </c>
      <c r="J7" s="15">
        <v>3.761</v>
      </c>
      <c r="K7" s="16">
        <f>ROUND(J7*$A$1,0)</f>
        <v>793</v>
      </c>
      <c r="L7" s="15">
        <v>3.875</v>
      </c>
      <c r="M7" s="16">
        <f>ROUND(L7*$A$1,0)</f>
        <v>817</v>
      </c>
      <c r="N7" s="15">
        <v>4.193</v>
      </c>
      <c r="O7" s="16">
        <f>ROUND(N7*$A$1,0)</f>
        <v>884</v>
      </c>
      <c r="P7" s="15">
        <v>4.378</v>
      </c>
      <c r="Q7" s="16">
        <f>ROUND(P7*$A$1,0)</f>
        <v>923</v>
      </c>
      <c r="R7" s="15">
        <v>4.625</v>
      </c>
      <c r="S7" s="16">
        <f>ROUND(R7*$A$1,0)</f>
        <v>975</v>
      </c>
      <c r="T7" s="15">
        <v>4.857</v>
      </c>
      <c r="U7" s="16">
        <f>ROUND(T7*$A$1,0)</f>
        <v>1024</v>
      </c>
      <c r="V7" s="15">
        <v>5.07</v>
      </c>
      <c r="W7" s="17">
        <f>ROUND(V7*$A$1,0)</f>
        <v>1069</v>
      </c>
    </row>
    <row r="8" spans="1:23" ht="15.75" customHeight="1" thickBot="1">
      <c r="A8" s="18" t="s">
        <v>17</v>
      </c>
      <c r="B8" s="19">
        <v>3.159</v>
      </c>
      <c r="C8" s="20">
        <f>ROUND(B8*$A$1,0)</f>
        <v>666</v>
      </c>
      <c r="D8" s="19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3.363</v>
      </c>
      <c r="G10" s="10">
        <f>ROUND(F10*$A$1,0)</f>
        <v>709</v>
      </c>
      <c r="H10" s="9">
        <v>3.87</v>
      </c>
      <c r="I10" s="10">
        <f>ROUND(H10*$A$1,0)</f>
        <v>816</v>
      </c>
      <c r="J10" s="9">
        <v>4.027</v>
      </c>
      <c r="K10" s="10">
        <f>ROUND(J10*$A$1,0)</f>
        <v>849</v>
      </c>
      <c r="L10" s="9">
        <v>4.141</v>
      </c>
      <c r="M10" s="10">
        <f>ROUND(L10*$A$1,0)</f>
        <v>873</v>
      </c>
      <c r="N10" s="9">
        <v>4.373</v>
      </c>
      <c r="O10" s="10">
        <f>ROUND(N10*$A$1,0)</f>
        <v>922</v>
      </c>
      <c r="P10" s="9">
        <v>4.658</v>
      </c>
      <c r="Q10" s="10">
        <f>ROUND(P10*$A$1,0)</f>
        <v>982</v>
      </c>
      <c r="R10" s="9">
        <v>4.857</v>
      </c>
      <c r="S10" s="10">
        <f>ROUND(R10*$A$1,0)</f>
        <v>1024</v>
      </c>
      <c r="T10" s="9">
        <v>5.113</v>
      </c>
      <c r="U10" s="10">
        <f>ROUND(T10*$A$1,0)</f>
        <v>1078</v>
      </c>
      <c r="V10" s="9">
        <v>5.398</v>
      </c>
      <c r="W10" s="11">
        <f>ROUND(V10*$A$1,0)</f>
        <v>1138</v>
      </c>
    </row>
    <row r="11" spans="1:23" ht="15.75" customHeight="1">
      <c r="A11" s="27" t="s">
        <v>15</v>
      </c>
      <c r="B11" s="13">
        <v>0</v>
      </c>
      <c r="C11" s="14"/>
      <c r="D11" s="15">
        <v>3.035</v>
      </c>
      <c r="E11" s="16">
        <f>ROUND(D11*$A$1,0)</f>
        <v>640</v>
      </c>
      <c r="F11" s="15">
        <v>3.097</v>
      </c>
      <c r="G11" s="16">
        <f>ROUND(F11*$A$1,0)</f>
        <v>653</v>
      </c>
      <c r="H11" s="15">
        <v>3.567</v>
      </c>
      <c r="I11" s="16">
        <f>ROUND(H11*$A$1,0)</f>
        <v>752</v>
      </c>
      <c r="J11" s="15">
        <v>3.738</v>
      </c>
      <c r="K11" s="16">
        <f>ROUND(J11*$A$1,0)</f>
        <v>788</v>
      </c>
      <c r="L11" s="15">
        <v>3.823</v>
      </c>
      <c r="M11" s="16">
        <f>ROUND(L11*$A$1,0)</f>
        <v>806</v>
      </c>
      <c r="N11" s="15">
        <v>4.098</v>
      </c>
      <c r="O11" s="16">
        <f>ROUND(N11*$A$1,0)</f>
        <v>864</v>
      </c>
      <c r="P11" s="15">
        <v>4.326</v>
      </c>
      <c r="Q11" s="16">
        <f>ROUND(P11*$A$1,0)</f>
        <v>912</v>
      </c>
      <c r="R11" s="15">
        <v>4.563</v>
      </c>
      <c r="S11" s="16">
        <f>ROUND(R11*$A$1,0)</f>
        <v>962</v>
      </c>
      <c r="T11" s="15">
        <v>4.791</v>
      </c>
      <c r="U11" s="16">
        <f>ROUND(T11*$A$1,0)</f>
        <v>1010</v>
      </c>
      <c r="V11" s="15">
        <v>4.99</v>
      </c>
      <c r="W11" s="17">
        <f>ROUND(V11*$A$1,0)</f>
        <v>1052</v>
      </c>
    </row>
    <row r="12" spans="1:23" ht="15.75" customHeight="1">
      <c r="A12" s="27" t="s">
        <v>16</v>
      </c>
      <c r="B12" s="13">
        <v>0</v>
      </c>
      <c r="C12" s="14"/>
      <c r="D12" s="15">
        <v>2.988</v>
      </c>
      <c r="E12" s="16">
        <f>ROUND(D12*$A$1,0)</f>
        <v>630</v>
      </c>
      <c r="F12" s="15">
        <v>3.026</v>
      </c>
      <c r="G12" s="16">
        <f>ROUND(F12*$A$1,0)</f>
        <v>638</v>
      </c>
      <c r="H12" s="15">
        <v>3.424</v>
      </c>
      <c r="I12" s="16">
        <f>ROUND(H12*$A$1,0)</f>
        <v>722</v>
      </c>
      <c r="J12" s="15">
        <v>3.481</v>
      </c>
      <c r="K12" s="16">
        <f>ROUND(J12*$A$1,0)</f>
        <v>734</v>
      </c>
      <c r="L12" s="15">
        <v>3.567</v>
      </c>
      <c r="M12" s="16">
        <f>ROUND(L12*$A$1,0)</f>
        <v>752</v>
      </c>
      <c r="N12" s="15">
        <v>3.681</v>
      </c>
      <c r="O12" s="16">
        <f>ROUND(N12*$A$1,0)</f>
        <v>776</v>
      </c>
      <c r="P12" s="15">
        <v>3.861</v>
      </c>
      <c r="Q12" s="16">
        <f>ROUND(P12*$A$1,0)</f>
        <v>814</v>
      </c>
      <c r="R12" s="15">
        <v>4.046</v>
      </c>
      <c r="S12" s="16">
        <f>ROUND(R12*$A$1,0)</f>
        <v>853</v>
      </c>
      <c r="T12" s="15">
        <v>4.24</v>
      </c>
      <c r="U12" s="16">
        <f>ROUND(T12*$A$1,0)</f>
        <v>894</v>
      </c>
      <c r="V12" s="15">
        <v>4.525</v>
      </c>
      <c r="W12" s="17">
        <f>ROUND(V12*$A$1,0)</f>
        <v>954</v>
      </c>
    </row>
    <row r="13" spans="1:23" ht="15.75" customHeight="1" thickBot="1">
      <c r="A13" s="28" t="s">
        <v>17</v>
      </c>
      <c r="B13" s="19">
        <v>2.96</v>
      </c>
      <c r="C13" s="20">
        <f>ROUND(B13*$A$1,0)</f>
        <v>624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3.33</v>
      </c>
      <c r="G15" s="10">
        <f>ROUND(F15*$A$1,0)</f>
        <v>702</v>
      </c>
      <c r="H15" s="9">
        <v>3.837</v>
      </c>
      <c r="I15" s="10">
        <f>ROUND(H15*$A$1,0)</f>
        <v>809</v>
      </c>
      <c r="J15" s="9">
        <v>3.994</v>
      </c>
      <c r="K15" s="10">
        <f>ROUND(J15*$A$1,0)</f>
        <v>842</v>
      </c>
      <c r="L15" s="9">
        <v>4.108</v>
      </c>
      <c r="M15" s="10">
        <f>ROUND(L15*$A$1,0)</f>
        <v>866</v>
      </c>
      <c r="N15" s="9">
        <v>4.34</v>
      </c>
      <c r="O15" s="10">
        <f>ROUND(N15*$A$1,0)</f>
        <v>915</v>
      </c>
      <c r="P15" s="9">
        <v>4.625</v>
      </c>
      <c r="Q15" s="10">
        <f>ROUND(P15*$A$1,0)</f>
        <v>975</v>
      </c>
      <c r="R15" s="9">
        <v>4.824</v>
      </c>
      <c r="S15" s="10">
        <f>ROUND(R15*$A$1,0)</f>
        <v>1017</v>
      </c>
      <c r="T15" s="9">
        <v>5.08</v>
      </c>
      <c r="U15" s="10">
        <f>ROUND(T15*$A$1,0)</f>
        <v>1071</v>
      </c>
      <c r="V15" s="9">
        <v>5.365</v>
      </c>
      <c r="W15" s="11">
        <f>ROUND(V15*$A$1,0)</f>
        <v>1131</v>
      </c>
    </row>
    <row r="16" spans="1:23" ht="15.75" customHeight="1">
      <c r="A16" s="27" t="s">
        <v>15</v>
      </c>
      <c r="B16" s="13">
        <v>0</v>
      </c>
      <c r="C16" s="14"/>
      <c r="D16" s="15">
        <v>2.993</v>
      </c>
      <c r="E16" s="16">
        <f>ROUND(D16*$A$1,0)</f>
        <v>631</v>
      </c>
      <c r="F16" s="15">
        <v>3.021</v>
      </c>
      <c r="G16" s="16">
        <f>ROUND(F16*$A$1,0)</f>
        <v>637</v>
      </c>
      <c r="H16" s="15">
        <v>3.505</v>
      </c>
      <c r="I16" s="16">
        <f>ROUND(H16*$A$1,0)</f>
        <v>739</v>
      </c>
      <c r="J16" s="15">
        <v>3.562</v>
      </c>
      <c r="K16" s="16">
        <f>ROUND(J16*$A$1,0)</f>
        <v>751</v>
      </c>
      <c r="L16" s="15">
        <v>3.733</v>
      </c>
      <c r="M16" s="16">
        <f>ROUND(L16*$A$1,0)</f>
        <v>787</v>
      </c>
      <c r="N16" s="15">
        <v>3.904</v>
      </c>
      <c r="O16" s="16">
        <f>ROUND(N16*$A$1,0)</f>
        <v>823</v>
      </c>
      <c r="P16" s="15">
        <v>4.126</v>
      </c>
      <c r="Q16" s="16">
        <f>ROUND(P16*$A$1,0)</f>
        <v>870</v>
      </c>
      <c r="R16" s="15">
        <v>4.345</v>
      </c>
      <c r="S16" s="16">
        <f>ROUND(R16*$A$1,0)</f>
        <v>916</v>
      </c>
      <c r="T16" s="15">
        <v>4.572</v>
      </c>
      <c r="U16" s="16">
        <f>ROUND(T16*$A$1,0)</f>
        <v>964</v>
      </c>
      <c r="V16" s="15">
        <v>4.786</v>
      </c>
      <c r="W16" s="17">
        <f>ROUND(V16*$A$1,0)</f>
        <v>1009</v>
      </c>
    </row>
    <row r="17" spans="1:23" ht="15.75" customHeight="1">
      <c r="A17" s="27" t="s">
        <v>16</v>
      </c>
      <c r="B17" s="13">
        <v>0</v>
      </c>
      <c r="C17" s="14"/>
      <c r="D17" s="15">
        <v>2.893</v>
      </c>
      <c r="E17" s="16">
        <f>ROUND(D17*$A$1,0)</f>
        <v>610</v>
      </c>
      <c r="F17" s="15">
        <v>2.941</v>
      </c>
      <c r="G17" s="16">
        <f>ROUND(F17*$A$1,0)</f>
        <v>620</v>
      </c>
      <c r="H17" s="15">
        <v>3.391</v>
      </c>
      <c r="I17" s="16">
        <f>ROUND(H17*$A$1,0)</f>
        <v>715</v>
      </c>
      <c r="J17" s="15">
        <v>3.448</v>
      </c>
      <c r="K17" s="16">
        <f>ROUND(J17*$A$1,0)</f>
        <v>727</v>
      </c>
      <c r="L17" s="15">
        <v>3.534</v>
      </c>
      <c r="M17" s="16">
        <f>ROUND(L17*$A$1,0)</f>
        <v>745</v>
      </c>
      <c r="N17" s="15">
        <v>3.733</v>
      </c>
      <c r="O17" s="16">
        <f>ROUND(N17*$A$1,0)</f>
        <v>787</v>
      </c>
      <c r="P17" s="15">
        <v>3.828</v>
      </c>
      <c r="Q17" s="16">
        <f>ROUND(P17*$A$1,0)</f>
        <v>807</v>
      </c>
      <c r="R17" s="15">
        <v>3.989</v>
      </c>
      <c r="S17" s="16">
        <f>ROUND(R17*$A$1,0)</f>
        <v>841</v>
      </c>
      <c r="T17" s="15">
        <v>4.236</v>
      </c>
      <c r="U17" s="16">
        <f>ROUND(T17*$A$1,0)</f>
        <v>893</v>
      </c>
      <c r="V17" s="15">
        <v>4.463</v>
      </c>
      <c r="W17" s="17">
        <f>ROUND(V17*$A$1,0)</f>
        <v>941</v>
      </c>
    </row>
    <row r="18" spans="1:23" ht="15.75" customHeight="1" thickBot="1">
      <c r="A18" s="28" t="s">
        <v>17</v>
      </c>
      <c r="B18" s="19">
        <v>2.85</v>
      </c>
      <c r="C18" s="20">
        <f>ROUND(B18*$A$1,0)</f>
        <v>601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3.216</v>
      </c>
      <c r="G20" s="10">
        <f>ROUND(F20*$A$1,0)</f>
        <v>678</v>
      </c>
      <c r="H20" s="9">
        <v>3.709</v>
      </c>
      <c r="I20" s="10">
        <f>ROUND(H20*$A$1,0)</f>
        <v>782</v>
      </c>
      <c r="J20" s="9">
        <v>3.823</v>
      </c>
      <c r="K20" s="10">
        <f>ROUND(J20*$A$1,0)</f>
        <v>806</v>
      </c>
      <c r="L20" s="9">
        <v>3.97</v>
      </c>
      <c r="M20" s="10">
        <f>ROUND(L20*$A$1,0)</f>
        <v>837</v>
      </c>
      <c r="N20" s="9">
        <v>4.226</v>
      </c>
      <c r="O20" s="10">
        <f>ROUND(N20*$A$1,0)</f>
        <v>891</v>
      </c>
      <c r="P20" s="9">
        <v>4.482</v>
      </c>
      <c r="Q20" s="10">
        <f>ROUND(P20*$A$1,0)</f>
        <v>945</v>
      </c>
      <c r="R20" s="9">
        <v>4.738</v>
      </c>
      <c r="S20" s="10">
        <f>ROUND(R20*$A$1,0)</f>
        <v>999</v>
      </c>
      <c r="T20" s="9">
        <v>4.938</v>
      </c>
      <c r="U20" s="10">
        <f>ROUND(T20*$A$1,0)</f>
        <v>1041</v>
      </c>
      <c r="V20" s="9">
        <v>5.222</v>
      </c>
      <c r="W20" s="11">
        <f>ROUND(V20*$A$1,0)</f>
        <v>1101</v>
      </c>
    </row>
    <row r="21" spans="1:23" ht="15.75" customHeight="1">
      <c r="A21" s="27" t="s">
        <v>15</v>
      </c>
      <c r="B21" s="13">
        <v>0</v>
      </c>
      <c r="C21" s="14"/>
      <c r="D21" s="15">
        <v>2.903</v>
      </c>
      <c r="E21" s="16">
        <f>ROUND(D21*$A$1,0)</f>
        <v>612</v>
      </c>
      <c r="F21" s="15">
        <v>2.96</v>
      </c>
      <c r="G21" s="16">
        <f>ROUND(F21*$A$1,0)</f>
        <v>624</v>
      </c>
      <c r="H21" s="15">
        <v>3.391</v>
      </c>
      <c r="I21" s="16">
        <f>ROUND(H21*$A$1,0)</f>
        <v>715</v>
      </c>
      <c r="J21" s="15">
        <v>3.448</v>
      </c>
      <c r="K21" s="16">
        <f>ROUND(J21*$A$1,0)</f>
        <v>727</v>
      </c>
      <c r="L21" s="15">
        <v>3.562</v>
      </c>
      <c r="M21" s="16">
        <f>ROUND(L21*$A$1,0)</f>
        <v>751</v>
      </c>
      <c r="N21" s="15">
        <v>3.733</v>
      </c>
      <c r="O21" s="16">
        <f>ROUND(N21*$A$1,0)</f>
        <v>787</v>
      </c>
      <c r="P21" s="15">
        <v>3.956</v>
      </c>
      <c r="Q21" s="16">
        <f>ROUND(P21*$A$1,0)</f>
        <v>834</v>
      </c>
      <c r="R21" s="15">
        <v>4.141</v>
      </c>
      <c r="S21" s="16">
        <f>ROUND(R21*$A$1,0)</f>
        <v>873</v>
      </c>
      <c r="T21" s="15">
        <v>4.402</v>
      </c>
      <c r="U21" s="16">
        <f>ROUND(T21*$A$1,0)</f>
        <v>928</v>
      </c>
      <c r="V21" s="15">
        <v>4.615</v>
      </c>
      <c r="W21" s="17">
        <f>ROUND(V21*$A$1,0)</f>
        <v>973</v>
      </c>
    </row>
    <row r="22" spans="1:23" ht="15.75" customHeight="1">
      <c r="A22" s="27" t="s">
        <v>16</v>
      </c>
      <c r="B22" s="13">
        <v>0</v>
      </c>
      <c r="C22" s="14"/>
      <c r="D22" s="15">
        <v>2.827</v>
      </c>
      <c r="E22" s="16">
        <f>ROUND(D22*$A$1,0)</f>
        <v>596</v>
      </c>
      <c r="F22" s="15">
        <v>2.869</v>
      </c>
      <c r="G22" s="16">
        <f>ROUND(F22*$A$1,0)</f>
        <v>605</v>
      </c>
      <c r="H22" s="15">
        <v>3.334</v>
      </c>
      <c r="I22" s="16">
        <f>ROUND(H22*$A$1,0)</f>
        <v>703</v>
      </c>
      <c r="J22" s="15">
        <v>3.391</v>
      </c>
      <c r="K22" s="16">
        <f>ROUND(J22*$A$1,0)</f>
        <v>715</v>
      </c>
      <c r="L22" s="15">
        <v>3.448</v>
      </c>
      <c r="M22" s="16">
        <f>ROUND(L22*$A$1,0)</f>
        <v>727</v>
      </c>
      <c r="N22" s="15">
        <v>3.647</v>
      </c>
      <c r="O22" s="16">
        <f>ROUND(N22*$A$1,0)</f>
        <v>769</v>
      </c>
      <c r="P22" s="15">
        <v>3.714</v>
      </c>
      <c r="Q22" s="16">
        <f>ROUND(P22*$A$1,0)</f>
        <v>783</v>
      </c>
      <c r="R22" s="15">
        <v>3.899</v>
      </c>
      <c r="S22" s="16">
        <f>ROUND(R22*$A$1,0)</f>
        <v>822</v>
      </c>
      <c r="T22" s="15">
        <v>4.093</v>
      </c>
      <c r="U22" s="16">
        <f>ROUND(T22*$A$1,0)</f>
        <v>863</v>
      </c>
      <c r="V22" s="15">
        <v>4.293</v>
      </c>
      <c r="W22" s="17">
        <f>ROUND(V22*$A$1,0)</f>
        <v>905</v>
      </c>
    </row>
    <row r="23" spans="1:23" ht="15.75" customHeight="1" thickBot="1">
      <c r="A23" s="28" t="s">
        <v>17</v>
      </c>
      <c r="B23" s="19">
        <v>2.76</v>
      </c>
      <c r="C23" s="20">
        <f>ROUND(B23*$A$1,0)</f>
        <v>582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3.102</v>
      </c>
      <c r="G25" s="10">
        <f>ROUND(F25*$A$1,0)</f>
        <v>654</v>
      </c>
      <c r="H25" s="9">
        <v>3.538</v>
      </c>
      <c r="I25" s="10">
        <f>ROUND(H25*$A$1,0)</f>
        <v>746</v>
      </c>
      <c r="J25" s="9">
        <v>3.709</v>
      </c>
      <c r="K25" s="10">
        <f>ROUND(J25*$A$1,0)</f>
        <v>782</v>
      </c>
      <c r="L25" s="9">
        <v>3.794</v>
      </c>
      <c r="M25" s="10">
        <f>ROUND(L25*$A$1,0)</f>
        <v>800</v>
      </c>
      <c r="N25" s="9">
        <v>4.07</v>
      </c>
      <c r="O25" s="10">
        <f>ROUND(N25*$A$1,0)</f>
        <v>858</v>
      </c>
      <c r="P25" s="9">
        <v>4.312</v>
      </c>
      <c r="Q25" s="10">
        <f>ROUND(P25*$A$1,0)</f>
        <v>909</v>
      </c>
      <c r="R25" s="9">
        <v>4.568</v>
      </c>
      <c r="S25" s="10">
        <f>ROUND(R25*$A$1,0)</f>
        <v>963</v>
      </c>
      <c r="T25" s="9">
        <v>4.795</v>
      </c>
      <c r="U25" s="10">
        <f>ROUND(T25*$A$1,0)</f>
        <v>1011</v>
      </c>
      <c r="V25" s="9">
        <v>4.995</v>
      </c>
      <c r="W25" s="11">
        <f>ROUND(V25*$A$1,0)</f>
        <v>1053</v>
      </c>
    </row>
    <row r="26" spans="1:23" ht="15.75" customHeight="1">
      <c r="A26" s="27" t="s">
        <v>15</v>
      </c>
      <c r="B26" s="13">
        <v>0</v>
      </c>
      <c r="C26" s="14"/>
      <c r="D26" s="15">
        <v>2.836</v>
      </c>
      <c r="E26" s="16">
        <f>ROUND(D26*$A$1,0)</f>
        <v>598</v>
      </c>
      <c r="F26" s="15">
        <v>2.926</v>
      </c>
      <c r="G26" s="16">
        <f>ROUND(F26*$A$1,0)</f>
        <v>617</v>
      </c>
      <c r="H26" s="15">
        <v>3.349</v>
      </c>
      <c r="I26" s="16">
        <f>ROUND(H26*$A$1,0)</f>
        <v>706</v>
      </c>
      <c r="J26" s="15">
        <v>3.391</v>
      </c>
      <c r="K26" s="16">
        <f>ROUND(J26*$A$1,0)</f>
        <v>715</v>
      </c>
      <c r="L26" s="15">
        <v>3.467</v>
      </c>
      <c r="M26" s="16">
        <f>ROUND(L26*$A$1,0)</f>
        <v>731</v>
      </c>
      <c r="N26" s="15">
        <v>3.562</v>
      </c>
      <c r="O26" s="16">
        <f>ROUND(N26*$A$1,0)</f>
        <v>751</v>
      </c>
      <c r="P26" s="15">
        <v>3.809</v>
      </c>
      <c r="Q26" s="16">
        <f>ROUND(P26*$A$1,0)</f>
        <v>803</v>
      </c>
      <c r="R26" s="15">
        <v>3.989</v>
      </c>
      <c r="S26" s="16">
        <f>ROUND(R26*$A$1,0)</f>
        <v>841</v>
      </c>
      <c r="T26" s="15">
        <v>4.188</v>
      </c>
      <c r="U26" s="16">
        <f>ROUND(T26*$A$1,0)</f>
        <v>883</v>
      </c>
      <c r="V26" s="15">
        <v>4.444</v>
      </c>
      <c r="W26" s="17">
        <f>ROUND(V26*$A$1,0)</f>
        <v>937</v>
      </c>
    </row>
    <row r="27" spans="1:23" ht="15.75" customHeight="1">
      <c r="A27" s="27" t="s">
        <v>16</v>
      </c>
      <c r="B27" s="13">
        <v>0</v>
      </c>
      <c r="C27" s="14"/>
      <c r="D27" s="15">
        <v>2.765</v>
      </c>
      <c r="E27" s="16">
        <f>ROUND(D27*$A$1,0)</f>
        <v>583</v>
      </c>
      <c r="F27" s="15">
        <v>2.808</v>
      </c>
      <c r="G27" s="16">
        <f>ROUND(F27*$A$1,0)</f>
        <v>592</v>
      </c>
      <c r="H27" s="15">
        <v>3.249</v>
      </c>
      <c r="I27" s="16">
        <f>ROUND(H27*$A$1,0)</f>
        <v>685</v>
      </c>
      <c r="J27" s="15">
        <v>3.292</v>
      </c>
      <c r="K27" s="16">
        <f>ROUND(J27*$A$1,0)</f>
        <v>694</v>
      </c>
      <c r="L27" s="15">
        <v>3.377</v>
      </c>
      <c r="M27" s="16">
        <f>ROUND(L27*$A$1,0)</f>
        <v>712</v>
      </c>
      <c r="N27" s="15">
        <v>3.505</v>
      </c>
      <c r="O27" s="16">
        <f>ROUND(N27*$A$1,0)</f>
        <v>739</v>
      </c>
      <c r="P27" s="15">
        <v>3.586</v>
      </c>
      <c r="Q27" s="16">
        <f>ROUND(P27*$A$1,0)</f>
        <v>756</v>
      </c>
      <c r="R27" s="15">
        <v>3.728</v>
      </c>
      <c r="S27" s="16">
        <f>ROUND(R27*$A$1,0)</f>
        <v>786</v>
      </c>
      <c r="T27" s="15">
        <v>3.979</v>
      </c>
      <c r="U27" s="16">
        <f>ROUND(T27*$A$1,0)</f>
        <v>839</v>
      </c>
      <c r="V27" s="15">
        <v>4.174</v>
      </c>
      <c r="W27" s="17">
        <f>ROUND(V27*$A$1,0)</f>
        <v>880</v>
      </c>
    </row>
    <row r="28" spans="1:23" ht="15.75" customHeight="1" thickBot="1">
      <c r="A28" s="28" t="s">
        <v>17</v>
      </c>
      <c r="B28" s="19">
        <v>2.699</v>
      </c>
      <c r="C28" s="20">
        <f>ROUND(B28*$A$1,0)</f>
        <v>569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37">
        <v>1.987</v>
      </c>
      <c r="C33" s="38">
        <f>ROUND(B33*$A$1,0)</f>
        <v>419</v>
      </c>
      <c r="D33" s="37">
        <v>2.054</v>
      </c>
      <c r="E33" s="38">
        <f>ROUND(D33*$A$1,0)</f>
        <v>433</v>
      </c>
      <c r="F33" s="37">
        <v>2.106</v>
      </c>
      <c r="G33" s="38">
        <f>ROUND(F33*$A$1,0)</f>
        <v>444</v>
      </c>
      <c r="H33" s="37">
        <v>2.509</v>
      </c>
      <c r="I33" s="38">
        <f>ROUND(H33*$A$1,0)</f>
        <v>529</v>
      </c>
      <c r="J33" s="37">
        <v>2.537</v>
      </c>
      <c r="K33" s="38">
        <f>ROUND(J33*$A$1,0)</f>
        <v>535</v>
      </c>
      <c r="L33" s="37">
        <v>2.575</v>
      </c>
      <c r="M33" s="38">
        <f>ROUND(L33*$A$1,0)</f>
        <v>543</v>
      </c>
      <c r="N33" s="37">
        <v>2.618</v>
      </c>
      <c r="O33" s="38">
        <f>ROUND(N33*$A$1,0)</f>
        <v>552</v>
      </c>
      <c r="P33" s="37">
        <v>2.67</v>
      </c>
      <c r="Q33" s="38">
        <f>ROUND(P33*$A$1,0)</f>
        <v>563</v>
      </c>
      <c r="R33" s="37">
        <v>2.722</v>
      </c>
      <c r="S33" s="38">
        <f>ROUND(R33*$A$1,0)</f>
        <v>574</v>
      </c>
      <c r="T33" s="37">
        <v>2.86</v>
      </c>
      <c r="U33" s="38">
        <f>ROUND(T33*$A$1,0)</f>
        <v>603</v>
      </c>
      <c r="V33" s="37">
        <v>3.021</v>
      </c>
      <c r="W33" s="39">
        <f>ROUND(V33*$A$1,0)</f>
        <v>637</v>
      </c>
    </row>
  </sheetData>
  <sheetProtection sheet="1" objects="1" scenarios="1" selectLockedCells="1" selectUnlockedCells="1"/>
  <mergeCells count="19">
    <mergeCell ref="A9:W9"/>
    <mergeCell ref="A14:W14"/>
    <mergeCell ref="A19:W19"/>
    <mergeCell ref="A2:A3"/>
    <mergeCell ref="B3:C3"/>
    <mergeCell ref="D3:E3"/>
    <mergeCell ref="F3:G3"/>
    <mergeCell ref="H3:I3"/>
    <mergeCell ref="J3:K3"/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5">
    <pageSetUpPr fitToPage="1"/>
  </sheetPr>
  <dimension ref="A1:W33"/>
  <sheetViews>
    <sheetView showGridLines="0" zoomScale="88" zoomScaleNormal="88" workbookViewId="0" topLeftCell="A1">
      <selection activeCell="A5" sqref="A5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00390625" style="2" customWidth="1"/>
    <col min="4" max="4" width="6.140625" style="5" bestFit="1" customWidth="1"/>
    <col min="5" max="5" width="4.57421875" style="5" bestFit="1" customWidth="1"/>
    <col min="6" max="6" width="6.140625" style="5" bestFit="1" customWidth="1"/>
    <col min="7" max="7" width="4.574218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3.5" customHeight="1" thickBot="1">
      <c r="A1" s="41">
        <v>210.807</v>
      </c>
      <c r="B1" s="3"/>
      <c r="C1" s="3" t="s">
        <v>27</v>
      </c>
      <c r="D1" s="4"/>
      <c r="E1" s="4"/>
      <c r="L1" s="42" t="s">
        <v>24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4.293</v>
      </c>
      <c r="G5" s="10">
        <f>ROUND(F5*$A$1,0)</f>
        <v>905</v>
      </c>
      <c r="H5" s="9">
        <v>4.885</v>
      </c>
      <c r="I5" s="10">
        <f>ROUND(H5*$A$1,0)</f>
        <v>1030</v>
      </c>
      <c r="J5" s="9">
        <v>5.085</v>
      </c>
      <c r="K5" s="10">
        <f>ROUND(J5*$A$1,0)</f>
        <v>1072</v>
      </c>
      <c r="L5" s="9">
        <v>5.199</v>
      </c>
      <c r="M5" s="10">
        <f>ROUND(L5*$A$1,0)</f>
        <v>1096</v>
      </c>
      <c r="N5" s="9">
        <v>5.483</v>
      </c>
      <c r="O5" s="10">
        <f>ROUND(N5*$A$1,0)</f>
        <v>1156</v>
      </c>
      <c r="P5" s="9">
        <v>5.735</v>
      </c>
      <c r="Q5" s="10">
        <f>ROUND(P5*$A$1,0)</f>
        <v>1209</v>
      </c>
      <c r="R5" s="9">
        <v>6.019</v>
      </c>
      <c r="S5" s="10">
        <f>ROUND(R5*$A$1,0)</f>
        <v>1269</v>
      </c>
      <c r="T5" s="9">
        <v>6.332</v>
      </c>
      <c r="U5" s="10">
        <f>ROUND(T5*$A$1,0)</f>
        <v>1335</v>
      </c>
      <c r="V5" s="9">
        <v>6.65</v>
      </c>
      <c r="W5" s="11">
        <f>ROUND(V5*$A$1,0)</f>
        <v>1402</v>
      </c>
    </row>
    <row r="6" spans="1:23" ht="15.75" customHeight="1">
      <c r="A6" s="27" t="s">
        <v>15</v>
      </c>
      <c r="B6" s="13">
        <v>0</v>
      </c>
      <c r="C6" s="14"/>
      <c r="D6" s="15">
        <v>3.605</v>
      </c>
      <c r="E6" s="16">
        <f>ROUND(D6*$A$1,0)</f>
        <v>760</v>
      </c>
      <c r="F6" s="15">
        <v>3.676</v>
      </c>
      <c r="G6" s="16">
        <f>ROUND(F6*$A$1,0)</f>
        <v>775</v>
      </c>
      <c r="H6" s="15">
        <v>4.191</v>
      </c>
      <c r="I6" s="16">
        <f>ROUND(H6*$A$1,0)</f>
        <v>883</v>
      </c>
      <c r="J6" s="15">
        <v>4.276</v>
      </c>
      <c r="K6" s="16">
        <f>ROUND(J6*$A$1,0)</f>
        <v>901</v>
      </c>
      <c r="L6" s="15">
        <v>4.447</v>
      </c>
      <c r="M6" s="16">
        <f>ROUND(L6*$A$1,0)</f>
        <v>937</v>
      </c>
      <c r="N6" s="15">
        <v>4.679</v>
      </c>
      <c r="O6" s="16">
        <f>ROUND(N6*$A$1,0)</f>
        <v>986</v>
      </c>
      <c r="P6" s="15">
        <v>4.916</v>
      </c>
      <c r="Q6" s="16">
        <f>ROUND(P6*$A$1,0)</f>
        <v>1036</v>
      </c>
      <c r="R6" s="15">
        <v>5.092</v>
      </c>
      <c r="S6" s="16">
        <f>ROUND(R6*$A$1,0)</f>
        <v>1073</v>
      </c>
      <c r="T6" s="15">
        <v>5.32</v>
      </c>
      <c r="U6" s="16">
        <f>ROUND(T6*$A$1,0)</f>
        <v>1121</v>
      </c>
      <c r="V6" s="15">
        <v>5.542</v>
      </c>
      <c r="W6" s="17">
        <f>ROUND(V6*$A$1,0)</f>
        <v>1168</v>
      </c>
    </row>
    <row r="7" spans="1:23" ht="15.75" customHeight="1">
      <c r="A7" s="27" t="s">
        <v>16</v>
      </c>
      <c r="B7" s="13">
        <v>0</v>
      </c>
      <c r="C7" s="14"/>
      <c r="D7" s="15">
        <v>3.462</v>
      </c>
      <c r="E7" s="10">
        <f>ROUND(D7*$A$1,0)</f>
        <v>730</v>
      </c>
      <c r="F7" s="15">
        <v>3.505</v>
      </c>
      <c r="G7" s="16">
        <f>ROUND(F7*$A$1,0)</f>
        <v>739</v>
      </c>
      <c r="H7" s="15">
        <v>3.977</v>
      </c>
      <c r="I7" s="16">
        <f>ROUND(H7*$A$1,0)</f>
        <v>838</v>
      </c>
      <c r="J7" s="15">
        <v>4.034</v>
      </c>
      <c r="K7" s="16">
        <f>ROUND(J7*$A$1,0)</f>
        <v>850</v>
      </c>
      <c r="L7" s="15">
        <v>4.148</v>
      </c>
      <c r="M7" s="16">
        <f>ROUND(L7*$A$1,0)</f>
        <v>874</v>
      </c>
      <c r="N7" s="15">
        <v>4.466</v>
      </c>
      <c r="O7" s="16">
        <f>ROUND(N7*$A$1,0)</f>
        <v>941</v>
      </c>
      <c r="P7" s="15">
        <v>4.598</v>
      </c>
      <c r="Q7" s="16">
        <f>ROUND(P7*$A$1,0)</f>
        <v>969</v>
      </c>
      <c r="R7" s="15">
        <v>4.831</v>
      </c>
      <c r="S7" s="16">
        <f>ROUND(R7*$A$1,0)</f>
        <v>1018</v>
      </c>
      <c r="T7" s="15">
        <v>5.049</v>
      </c>
      <c r="U7" s="16">
        <f>ROUND(T7*$A$1,0)</f>
        <v>1064</v>
      </c>
      <c r="V7" s="15">
        <v>5.263</v>
      </c>
      <c r="W7" s="17">
        <f>ROUND(V7*$A$1,0)</f>
        <v>1109</v>
      </c>
    </row>
    <row r="8" spans="1:23" ht="15.75" customHeight="1" thickBot="1">
      <c r="A8" s="28" t="s">
        <v>17</v>
      </c>
      <c r="B8" s="19">
        <v>3.439</v>
      </c>
      <c r="C8" s="20">
        <f>ROUND(B8*$A$1,0)</f>
        <v>725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3.676</v>
      </c>
      <c r="G10" s="10">
        <f>ROUND(F10*$A$1,0)</f>
        <v>775</v>
      </c>
      <c r="H10" s="9">
        <v>4.1</v>
      </c>
      <c r="I10" s="10">
        <f>ROUND(H10*$A$1,0)</f>
        <v>864</v>
      </c>
      <c r="J10" s="9">
        <v>4.257</v>
      </c>
      <c r="K10" s="10">
        <f>ROUND(J10*$A$1,0)</f>
        <v>897</v>
      </c>
      <c r="L10" s="9">
        <v>4.371</v>
      </c>
      <c r="M10" s="10">
        <f>ROUND(L10*$A$1,0)</f>
        <v>921</v>
      </c>
      <c r="N10" s="9">
        <v>4.603</v>
      </c>
      <c r="O10" s="10">
        <f>ROUND(N10*$A$1,0)</f>
        <v>970</v>
      </c>
      <c r="P10" s="9">
        <v>4.888</v>
      </c>
      <c r="Q10" s="10">
        <f>ROUND(P10*$A$1,0)</f>
        <v>1030</v>
      </c>
      <c r="R10" s="9">
        <v>5.087</v>
      </c>
      <c r="S10" s="10">
        <f>ROUND(R10*$A$1,0)</f>
        <v>1072</v>
      </c>
      <c r="T10" s="9">
        <v>5.343</v>
      </c>
      <c r="U10" s="10">
        <f>ROUND(T10*$A$1,0)</f>
        <v>1126</v>
      </c>
      <c r="V10" s="9">
        <v>5.628</v>
      </c>
      <c r="W10" s="11">
        <f>ROUND(V10*$A$1,0)</f>
        <v>1186</v>
      </c>
    </row>
    <row r="11" spans="1:23" ht="15.75" customHeight="1">
      <c r="A11" s="27" t="s">
        <v>15</v>
      </c>
      <c r="B11" s="13">
        <v>0</v>
      </c>
      <c r="C11" s="14"/>
      <c r="D11" s="15">
        <v>3.306</v>
      </c>
      <c r="E11" s="16">
        <f>ROUND(D11*$A$1,0)</f>
        <v>697</v>
      </c>
      <c r="F11" s="15">
        <v>3.372</v>
      </c>
      <c r="G11" s="16">
        <f>ROUND(F11*$A$1,0)</f>
        <v>711</v>
      </c>
      <c r="H11" s="15">
        <v>3.794</v>
      </c>
      <c r="I11" s="16">
        <f>ROUND(H11*$A$1,0)</f>
        <v>800</v>
      </c>
      <c r="J11" s="15">
        <v>3.965</v>
      </c>
      <c r="K11" s="16">
        <f>ROUND(J11*$A$1,0)</f>
        <v>836</v>
      </c>
      <c r="L11" s="15">
        <v>4.051</v>
      </c>
      <c r="M11" s="16">
        <f>ROUND(L11*$A$1,0)</f>
        <v>854</v>
      </c>
      <c r="N11" s="15">
        <v>4.326</v>
      </c>
      <c r="O11" s="16">
        <f>ROUND(N11*$A$1,0)</f>
        <v>912</v>
      </c>
      <c r="P11" s="15">
        <v>4.532</v>
      </c>
      <c r="Q11" s="16">
        <f>ROUND(P11*$A$1,0)</f>
        <v>955</v>
      </c>
      <c r="R11" s="15">
        <v>4.762</v>
      </c>
      <c r="S11" s="16">
        <f>ROUND(R11*$A$1,0)</f>
        <v>1004</v>
      </c>
      <c r="T11" s="15">
        <v>4.99</v>
      </c>
      <c r="U11" s="16">
        <f>ROUND(T11*$A$1,0)</f>
        <v>1052</v>
      </c>
      <c r="V11" s="15">
        <v>5.18</v>
      </c>
      <c r="W11" s="17">
        <f>ROUND(V11*$A$1,0)</f>
        <v>1092</v>
      </c>
    </row>
    <row r="12" spans="1:23" ht="15.75" customHeight="1">
      <c r="A12" s="27" t="s">
        <v>16</v>
      </c>
      <c r="B12" s="13">
        <v>0</v>
      </c>
      <c r="C12" s="14"/>
      <c r="D12" s="15">
        <v>3.296</v>
      </c>
      <c r="E12" s="16">
        <f>ROUND(D12*$A$1,0)</f>
        <v>695</v>
      </c>
      <c r="F12" s="15">
        <v>3.32</v>
      </c>
      <c r="G12" s="16">
        <f>ROUND(F12*$A$1,0)</f>
        <v>700</v>
      </c>
      <c r="H12" s="15">
        <v>3.652</v>
      </c>
      <c r="I12" s="16">
        <f>ROUND(H12*$A$1,0)</f>
        <v>770</v>
      </c>
      <c r="J12" s="15">
        <v>3.709</v>
      </c>
      <c r="K12" s="16">
        <f>ROUND(J12*$A$1,0)</f>
        <v>782</v>
      </c>
      <c r="L12" s="15">
        <v>3.794</v>
      </c>
      <c r="M12" s="16">
        <f>ROUND(L12*$A$1,0)</f>
        <v>800</v>
      </c>
      <c r="N12" s="15">
        <v>3.908</v>
      </c>
      <c r="O12" s="16">
        <f>ROUND(N12*$A$1,0)</f>
        <v>824</v>
      </c>
      <c r="P12" s="15">
        <v>4.06</v>
      </c>
      <c r="Q12" s="16">
        <f>ROUND(P12*$A$1,0)</f>
        <v>856</v>
      </c>
      <c r="R12" s="15">
        <v>4.236</v>
      </c>
      <c r="S12" s="16">
        <f>ROUND(R12*$A$1,0)</f>
        <v>893</v>
      </c>
      <c r="T12" s="15">
        <v>4.416</v>
      </c>
      <c r="U12" s="16">
        <f>ROUND(T12*$A$1,0)</f>
        <v>931</v>
      </c>
      <c r="V12" s="15">
        <v>4.7</v>
      </c>
      <c r="W12" s="17">
        <f>ROUND(V12*$A$1,0)</f>
        <v>991</v>
      </c>
    </row>
    <row r="13" spans="1:23" ht="15.75" customHeight="1" thickBot="1">
      <c r="A13" s="28" t="s">
        <v>17</v>
      </c>
      <c r="B13" s="19">
        <v>3.273</v>
      </c>
      <c r="C13" s="20">
        <f>ROUND(B13*$A$1,0)</f>
        <v>690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3.605</v>
      </c>
      <c r="G15" s="10">
        <f>ROUND(F15*$A$1,0)</f>
        <v>760</v>
      </c>
      <c r="H15" s="9">
        <v>4.029</v>
      </c>
      <c r="I15" s="10">
        <f>ROUND(H15*$A$1,0)</f>
        <v>849</v>
      </c>
      <c r="J15" s="9">
        <v>4.186</v>
      </c>
      <c r="K15" s="10">
        <f>ROUND(J15*$A$1,0)</f>
        <v>882</v>
      </c>
      <c r="L15" s="9">
        <v>4.3</v>
      </c>
      <c r="M15" s="10">
        <f>ROUND(L15*$A$1,0)</f>
        <v>906</v>
      </c>
      <c r="N15" s="9">
        <v>4.532</v>
      </c>
      <c r="O15" s="10">
        <f>ROUND(N15*$A$1,0)</f>
        <v>955</v>
      </c>
      <c r="P15" s="9">
        <v>4.817</v>
      </c>
      <c r="Q15" s="10">
        <f>ROUND(P15*$A$1,0)</f>
        <v>1015</v>
      </c>
      <c r="R15" s="9">
        <v>5.016</v>
      </c>
      <c r="S15" s="10">
        <f>ROUND(R15*$A$1,0)</f>
        <v>1057</v>
      </c>
      <c r="T15" s="9">
        <v>5.272</v>
      </c>
      <c r="U15" s="10">
        <f>ROUND(T15*$A$1,0)</f>
        <v>1111</v>
      </c>
      <c r="V15" s="9">
        <v>5.557</v>
      </c>
      <c r="W15" s="11">
        <f>ROUND(V15*$A$1,0)</f>
        <v>1171</v>
      </c>
    </row>
    <row r="16" spans="1:23" ht="15.75" customHeight="1">
      <c r="A16" s="27" t="s">
        <v>15</v>
      </c>
      <c r="B16" s="13">
        <v>0</v>
      </c>
      <c r="C16" s="14"/>
      <c r="D16" s="15">
        <v>3.244</v>
      </c>
      <c r="E16" s="16">
        <f>ROUND(D16*$A$1,0)</f>
        <v>684</v>
      </c>
      <c r="F16" s="15">
        <v>3.277</v>
      </c>
      <c r="G16" s="16">
        <f>ROUND(F16*$A$1,0)</f>
        <v>691</v>
      </c>
      <c r="H16" s="15">
        <v>3.695</v>
      </c>
      <c r="I16" s="16">
        <f>ROUND(H16*$A$1,0)</f>
        <v>779</v>
      </c>
      <c r="J16" s="15">
        <v>3.752</v>
      </c>
      <c r="K16" s="16">
        <f>ROUND(J16*$A$1,0)</f>
        <v>791</v>
      </c>
      <c r="L16" s="15">
        <v>3.923</v>
      </c>
      <c r="M16" s="16">
        <f>ROUND(L16*$A$1,0)</f>
        <v>827</v>
      </c>
      <c r="N16" s="15">
        <v>4.093</v>
      </c>
      <c r="O16" s="16">
        <f>ROUND(N16*$A$1,0)</f>
        <v>863</v>
      </c>
      <c r="P16" s="15">
        <v>4.302</v>
      </c>
      <c r="Q16" s="16">
        <f>ROUND(P16*$A$1,0)</f>
        <v>907</v>
      </c>
      <c r="R16" s="15">
        <v>4.506</v>
      </c>
      <c r="S16" s="16">
        <f>ROUND(R16*$A$1,0)</f>
        <v>950</v>
      </c>
      <c r="T16" s="15">
        <v>4.734</v>
      </c>
      <c r="U16" s="16">
        <f>ROUND(T16*$A$1,0)</f>
        <v>998</v>
      </c>
      <c r="V16" s="15">
        <v>4.938</v>
      </c>
      <c r="W16" s="17">
        <f>ROUND(V16*$A$1,0)</f>
        <v>1041</v>
      </c>
    </row>
    <row r="17" spans="1:23" ht="15.75" customHeight="1">
      <c r="A17" s="27" t="s">
        <v>16</v>
      </c>
      <c r="B17" s="13">
        <v>0</v>
      </c>
      <c r="C17" s="14"/>
      <c r="D17" s="15">
        <v>3.092</v>
      </c>
      <c r="E17" s="16">
        <f>ROUND(D17*$A$1,0)</f>
        <v>652</v>
      </c>
      <c r="F17" s="15">
        <v>3.13</v>
      </c>
      <c r="G17" s="16">
        <f>ROUND(F17*$A$1,0)</f>
        <v>660</v>
      </c>
      <c r="H17" s="15">
        <v>3.581</v>
      </c>
      <c r="I17" s="16">
        <f>ROUND(H17*$A$1,0)</f>
        <v>755</v>
      </c>
      <c r="J17" s="15">
        <v>3.638</v>
      </c>
      <c r="K17" s="16">
        <f>ROUND(J17*$A$1,0)</f>
        <v>767</v>
      </c>
      <c r="L17" s="15">
        <v>3.723</v>
      </c>
      <c r="M17" s="16">
        <f>ROUND(L17*$A$1,0)</f>
        <v>785</v>
      </c>
      <c r="N17" s="15">
        <v>3.923</v>
      </c>
      <c r="O17" s="16">
        <f>ROUND(N17*$A$1,0)</f>
        <v>827</v>
      </c>
      <c r="P17" s="15">
        <v>3.989</v>
      </c>
      <c r="Q17" s="16">
        <f>ROUND(P17*$A$1,0)</f>
        <v>841</v>
      </c>
      <c r="R17" s="15">
        <v>4.141</v>
      </c>
      <c r="S17" s="16">
        <f>ROUND(R17*$A$1,0)</f>
        <v>873</v>
      </c>
      <c r="T17" s="15">
        <v>4.373</v>
      </c>
      <c r="U17" s="16">
        <f>ROUND(T17*$A$1,0)</f>
        <v>922</v>
      </c>
      <c r="V17" s="15">
        <v>4.601</v>
      </c>
      <c r="W17" s="17">
        <f>ROUND(V17*$A$1,0)</f>
        <v>970</v>
      </c>
    </row>
    <row r="18" spans="1:23" ht="15.75" customHeight="1" thickBot="1">
      <c r="A18" s="28" t="s">
        <v>17</v>
      </c>
      <c r="B18" s="19">
        <v>3.035</v>
      </c>
      <c r="C18" s="20">
        <f>ROUND(B18*$A$1,0)</f>
        <v>640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3.491</v>
      </c>
      <c r="G20" s="10">
        <f>ROUND(F20*$A$1,0)</f>
        <v>736</v>
      </c>
      <c r="H20" s="9">
        <v>3.901</v>
      </c>
      <c r="I20" s="10">
        <f>ROUND(H20*$A$1,0)</f>
        <v>822</v>
      </c>
      <c r="J20" s="9">
        <v>4.015</v>
      </c>
      <c r="K20" s="10">
        <f>ROUND(J20*$A$1,0)</f>
        <v>846</v>
      </c>
      <c r="L20" s="9">
        <v>4.162</v>
      </c>
      <c r="M20" s="10">
        <f>ROUND(L20*$A$1,0)</f>
        <v>877</v>
      </c>
      <c r="N20" s="9">
        <v>4.418</v>
      </c>
      <c r="O20" s="10">
        <f>ROUND(N20*$A$1,0)</f>
        <v>931</v>
      </c>
      <c r="P20" s="9">
        <v>4.674</v>
      </c>
      <c r="Q20" s="10">
        <f>ROUND(P20*$A$1,0)</f>
        <v>985</v>
      </c>
      <c r="R20" s="9">
        <v>4.931</v>
      </c>
      <c r="S20" s="10">
        <f>ROUND(R20*$A$1,0)</f>
        <v>1039</v>
      </c>
      <c r="T20" s="9">
        <v>5.13</v>
      </c>
      <c r="U20" s="10">
        <f>ROUND(T20*$A$1,0)</f>
        <v>1081</v>
      </c>
      <c r="V20" s="9">
        <v>5.414</v>
      </c>
      <c r="W20" s="11">
        <f>ROUND(V20*$A$1,0)</f>
        <v>1141</v>
      </c>
    </row>
    <row r="21" spans="1:23" ht="15.75" customHeight="1">
      <c r="A21" s="27" t="s">
        <v>15</v>
      </c>
      <c r="B21" s="13">
        <v>0</v>
      </c>
      <c r="C21" s="14"/>
      <c r="D21" s="15">
        <v>3.145</v>
      </c>
      <c r="E21" s="16">
        <f>ROUND(D21*$A$1,0)</f>
        <v>663</v>
      </c>
      <c r="F21" s="15">
        <v>3.206</v>
      </c>
      <c r="G21" s="16">
        <f>ROUND(F21*$A$1,0)</f>
        <v>676</v>
      </c>
      <c r="H21" s="15">
        <v>3.581</v>
      </c>
      <c r="I21" s="16">
        <f>ROUND(H21*$A$1,0)</f>
        <v>755</v>
      </c>
      <c r="J21" s="15">
        <v>3.638</v>
      </c>
      <c r="K21" s="16">
        <f>ROUND(J21*$A$1,0)</f>
        <v>767</v>
      </c>
      <c r="L21" s="15">
        <v>3.752</v>
      </c>
      <c r="M21" s="16">
        <f>ROUND(L21*$A$1,0)</f>
        <v>791</v>
      </c>
      <c r="N21" s="15">
        <v>3.923</v>
      </c>
      <c r="O21" s="16">
        <f>ROUND(N21*$A$1,0)</f>
        <v>827</v>
      </c>
      <c r="P21" s="15">
        <v>4.131</v>
      </c>
      <c r="Q21" s="16">
        <f>ROUND(P21*$A$1,0)</f>
        <v>871</v>
      </c>
      <c r="R21" s="15">
        <v>4.302</v>
      </c>
      <c r="S21" s="16">
        <f>ROUND(R21*$A$1,0)</f>
        <v>907</v>
      </c>
      <c r="T21" s="15">
        <v>4.563</v>
      </c>
      <c r="U21" s="16">
        <f>ROUND(T21*$A$1,0)</f>
        <v>962</v>
      </c>
      <c r="V21" s="15">
        <v>4.767</v>
      </c>
      <c r="W21" s="17">
        <f>ROUND(V21*$A$1,0)</f>
        <v>1005</v>
      </c>
    </row>
    <row r="22" spans="1:23" ht="15.75" customHeight="1">
      <c r="A22" s="27" t="s">
        <v>16</v>
      </c>
      <c r="B22" s="13">
        <v>0</v>
      </c>
      <c r="C22" s="14"/>
      <c r="D22" s="15">
        <v>3.05</v>
      </c>
      <c r="E22" s="16">
        <f>ROUND(D22*$A$1,0)</f>
        <v>643</v>
      </c>
      <c r="F22" s="15">
        <v>3.073</v>
      </c>
      <c r="G22" s="16">
        <f>ROUND(F22*$A$1,0)</f>
        <v>648</v>
      </c>
      <c r="H22" s="15">
        <v>3.524</v>
      </c>
      <c r="I22" s="16">
        <f>ROUND(H22*$A$1,0)</f>
        <v>743</v>
      </c>
      <c r="J22" s="15">
        <v>3.581</v>
      </c>
      <c r="K22" s="16">
        <f>ROUND(J22*$A$1,0)</f>
        <v>755</v>
      </c>
      <c r="L22" s="15">
        <v>3.638</v>
      </c>
      <c r="M22" s="16">
        <f>ROUND(L22*$A$1,0)</f>
        <v>767</v>
      </c>
      <c r="N22" s="15">
        <v>3.837</v>
      </c>
      <c r="O22" s="16">
        <f>ROUND(N22*$A$1,0)</f>
        <v>809</v>
      </c>
      <c r="P22" s="15">
        <v>3.875</v>
      </c>
      <c r="Q22" s="16">
        <f>ROUND(P22*$A$1,0)</f>
        <v>817</v>
      </c>
      <c r="R22" s="15">
        <v>4.051</v>
      </c>
      <c r="S22" s="16">
        <f>ROUND(R22*$A$1,0)</f>
        <v>854</v>
      </c>
      <c r="T22" s="15">
        <v>4.231</v>
      </c>
      <c r="U22" s="16">
        <f>ROUND(T22*$A$1,0)</f>
        <v>892</v>
      </c>
      <c r="V22" s="15">
        <v>4.43</v>
      </c>
      <c r="W22" s="17">
        <f>ROUND(V22*$A$1,0)</f>
        <v>934</v>
      </c>
    </row>
    <row r="23" spans="1:23" ht="15.75" customHeight="1" thickBot="1">
      <c r="A23" s="28" t="s">
        <v>17</v>
      </c>
      <c r="B23" s="19">
        <v>2.941</v>
      </c>
      <c r="C23" s="20">
        <f>ROUND(B23*$A$1,0)</f>
        <v>620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3.377</v>
      </c>
      <c r="G25" s="10">
        <f>ROUND(F25*$A$1,0)</f>
        <v>712</v>
      </c>
      <c r="H25" s="9">
        <v>3.73</v>
      </c>
      <c r="I25" s="10">
        <f>ROUND(H25*$A$1,0)</f>
        <v>786</v>
      </c>
      <c r="J25" s="9">
        <v>3.901</v>
      </c>
      <c r="K25" s="10">
        <f>ROUND(J25*$A$1,0)</f>
        <v>822</v>
      </c>
      <c r="L25" s="9">
        <v>3.987</v>
      </c>
      <c r="M25" s="10">
        <f>ROUND(L25*$A$1,0)</f>
        <v>840</v>
      </c>
      <c r="N25" s="9">
        <v>4.262</v>
      </c>
      <c r="O25" s="10">
        <f>ROUND(N25*$A$1,0)</f>
        <v>898</v>
      </c>
      <c r="P25" s="9">
        <v>4.504</v>
      </c>
      <c r="Q25" s="10">
        <f>ROUND(P25*$A$1,0)</f>
        <v>949</v>
      </c>
      <c r="R25" s="9">
        <v>4.76</v>
      </c>
      <c r="S25" s="10">
        <f>ROUND(R25*$A$1,0)</f>
        <v>1003</v>
      </c>
      <c r="T25" s="9">
        <v>4.987</v>
      </c>
      <c r="U25" s="10">
        <f>ROUND(T25*$A$1,0)</f>
        <v>1051</v>
      </c>
      <c r="V25" s="9">
        <v>5.187</v>
      </c>
      <c r="W25" s="11">
        <f>ROUND(V25*$A$1,0)</f>
        <v>1093</v>
      </c>
    </row>
    <row r="26" spans="1:23" ht="15.75" customHeight="1">
      <c r="A26" s="27" t="s">
        <v>15</v>
      </c>
      <c r="B26" s="13">
        <v>0</v>
      </c>
      <c r="C26" s="14"/>
      <c r="D26" s="15">
        <v>3.088</v>
      </c>
      <c r="E26" s="16">
        <f>ROUND(D26*$A$1,0)</f>
        <v>651</v>
      </c>
      <c r="F26" s="15">
        <v>3.187</v>
      </c>
      <c r="G26" s="16">
        <f>ROUND(F26*$A$1,0)</f>
        <v>672</v>
      </c>
      <c r="H26" s="15">
        <v>3.538</v>
      </c>
      <c r="I26" s="16">
        <f>ROUND(H26*$A$1,0)</f>
        <v>746</v>
      </c>
      <c r="J26" s="15">
        <v>3.581</v>
      </c>
      <c r="K26" s="16">
        <f>ROUND(J26*$A$1,0)</f>
        <v>755</v>
      </c>
      <c r="L26" s="15">
        <v>3.657</v>
      </c>
      <c r="M26" s="16">
        <f>ROUND(L26*$A$1,0)</f>
        <v>771</v>
      </c>
      <c r="N26" s="15">
        <v>3.752</v>
      </c>
      <c r="O26" s="16">
        <f>ROUND(N26*$A$1,0)</f>
        <v>791</v>
      </c>
      <c r="P26" s="15">
        <v>3.984</v>
      </c>
      <c r="Q26" s="16">
        <f>ROUND(P26*$A$1,0)</f>
        <v>840</v>
      </c>
      <c r="R26" s="15">
        <v>4.15</v>
      </c>
      <c r="S26" s="16">
        <f>ROUND(R26*$A$1,0)</f>
        <v>875</v>
      </c>
      <c r="T26" s="15">
        <v>4.349</v>
      </c>
      <c r="U26" s="16">
        <f>ROUND(T26*$A$1,0)</f>
        <v>917</v>
      </c>
      <c r="V26" s="15">
        <v>4.596</v>
      </c>
      <c r="W26" s="17">
        <f>ROUND(V26*$A$1,0)</f>
        <v>969</v>
      </c>
    </row>
    <row r="27" spans="1:23" ht="15.75" customHeight="1">
      <c r="A27" s="27" t="s">
        <v>16</v>
      </c>
      <c r="B27" s="13">
        <v>0</v>
      </c>
      <c r="C27" s="14"/>
      <c r="D27" s="15">
        <v>2.983</v>
      </c>
      <c r="E27" s="16">
        <f>ROUND(D27*$A$1,0)</f>
        <v>629</v>
      </c>
      <c r="F27" s="15">
        <v>3.007</v>
      </c>
      <c r="G27" s="16">
        <f>ROUND(F27*$A$1,0)</f>
        <v>634</v>
      </c>
      <c r="H27" s="15">
        <v>3.439</v>
      </c>
      <c r="I27" s="16">
        <f>ROUND(H27*$A$1,0)</f>
        <v>725</v>
      </c>
      <c r="J27" s="15">
        <v>3.481</v>
      </c>
      <c r="K27" s="16">
        <f>ROUND(J27*$A$1,0)</f>
        <v>734</v>
      </c>
      <c r="L27" s="15">
        <v>3.567</v>
      </c>
      <c r="M27" s="16">
        <f>ROUND(L27*$A$1,0)</f>
        <v>752</v>
      </c>
      <c r="N27" s="15">
        <v>3.695</v>
      </c>
      <c r="O27" s="16">
        <f>ROUND(N27*$A$1,0)</f>
        <v>779</v>
      </c>
      <c r="P27" s="15">
        <v>3.747</v>
      </c>
      <c r="Q27" s="16">
        <f>ROUND(P27*$A$1,0)</f>
        <v>790</v>
      </c>
      <c r="R27" s="15">
        <v>3.88</v>
      </c>
      <c r="S27" s="16">
        <f>ROUND(R27*$A$1,0)</f>
        <v>818</v>
      </c>
      <c r="T27" s="15">
        <v>4.117</v>
      </c>
      <c r="U27" s="16">
        <f>ROUND(T27*$A$1,0)</f>
        <v>868</v>
      </c>
      <c r="V27" s="15">
        <v>4.312</v>
      </c>
      <c r="W27" s="17">
        <f>ROUND(V27*$A$1,0)</f>
        <v>909</v>
      </c>
    </row>
    <row r="28" spans="1:23" ht="15.75" customHeight="1" thickBot="1">
      <c r="A28" s="28" t="s">
        <v>17</v>
      </c>
      <c r="B28" s="19">
        <v>2.936</v>
      </c>
      <c r="C28" s="20">
        <f>ROUND(B28*$A$1,0)</f>
        <v>619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37">
        <v>2.039</v>
      </c>
      <c r="C33" s="38">
        <f>ROUND(B33*$A$1,0)</f>
        <v>430</v>
      </c>
      <c r="D33" s="37">
        <v>2.11</v>
      </c>
      <c r="E33" s="38">
        <f>ROUND(D33*$A$1,0)</f>
        <v>445</v>
      </c>
      <c r="F33" s="37">
        <v>2.158</v>
      </c>
      <c r="G33" s="38">
        <f>ROUND(F33*$A$1,0)</f>
        <v>455</v>
      </c>
      <c r="H33" s="37">
        <v>2.561</v>
      </c>
      <c r="I33" s="38">
        <f>ROUND(H33*$A$1,0)</f>
        <v>540</v>
      </c>
      <c r="J33" s="37">
        <v>2.609</v>
      </c>
      <c r="K33" s="38">
        <f>ROUND(J33*$A$1,0)</f>
        <v>550</v>
      </c>
      <c r="L33" s="37">
        <v>2.656</v>
      </c>
      <c r="M33" s="38">
        <f>ROUND(L33*$A$1,0)</f>
        <v>560</v>
      </c>
      <c r="N33" s="37">
        <v>2.703</v>
      </c>
      <c r="O33" s="38">
        <f>ROUND(N33*$A$1,0)</f>
        <v>570</v>
      </c>
      <c r="P33" s="37">
        <v>2.751</v>
      </c>
      <c r="Q33" s="38">
        <f>ROUND(P33*$A$1,0)</f>
        <v>580</v>
      </c>
      <c r="R33" s="37">
        <v>2.798</v>
      </c>
      <c r="S33" s="38">
        <f>ROUND(R33*$A$1,0)</f>
        <v>590</v>
      </c>
      <c r="T33" s="37">
        <v>2.893</v>
      </c>
      <c r="U33" s="38">
        <f>ROUND(T33*$A$1,0)</f>
        <v>610</v>
      </c>
      <c r="V33" s="37">
        <v>3.045</v>
      </c>
      <c r="W33" s="39">
        <f>ROUND(V33*$A$1,0)</f>
        <v>642</v>
      </c>
    </row>
  </sheetData>
  <sheetProtection sheet="1" objects="1" scenarios="1" selectLockedCells="1" selectUnlockedCells="1"/>
  <mergeCells count="19"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  <mergeCell ref="A9:W9"/>
    <mergeCell ref="A14:W14"/>
    <mergeCell ref="A19:W19"/>
    <mergeCell ref="A2:A3"/>
    <mergeCell ref="B3:C3"/>
    <mergeCell ref="D3:E3"/>
    <mergeCell ref="F3:G3"/>
    <mergeCell ref="H3:I3"/>
    <mergeCell ref="J3:K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6">
    <pageSetUpPr fitToPage="1"/>
  </sheetPr>
  <dimension ref="A1:W33"/>
  <sheetViews>
    <sheetView showGridLines="0" zoomScale="88" zoomScaleNormal="88" workbookViewId="0" topLeftCell="A1">
      <selection activeCell="A5" sqref="A5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00390625" style="2" customWidth="1"/>
    <col min="4" max="4" width="6.140625" style="5" bestFit="1" customWidth="1"/>
    <col min="5" max="5" width="4.57421875" style="5" bestFit="1" customWidth="1"/>
    <col min="6" max="6" width="6.140625" style="5" bestFit="1" customWidth="1"/>
    <col min="7" max="7" width="4.574218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221.307</v>
      </c>
      <c r="B1" s="3"/>
      <c r="C1" s="40" t="s">
        <v>28</v>
      </c>
      <c r="D1" s="4"/>
      <c r="E1" s="4"/>
      <c r="L1" s="42" t="s">
        <v>25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4.293</v>
      </c>
      <c r="G5" s="10">
        <f>ROUND(F5*$A$1,0)</f>
        <v>950</v>
      </c>
      <c r="H5" s="9">
        <v>4.885</v>
      </c>
      <c r="I5" s="10">
        <f>ROUND(H5*$A$1,0)</f>
        <v>1081</v>
      </c>
      <c r="J5" s="9">
        <v>5.085</v>
      </c>
      <c r="K5" s="10">
        <f>ROUND(J5*$A$1,0)</f>
        <v>1125</v>
      </c>
      <c r="L5" s="9">
        <v>5.199</v>
      </c>
      <c r="M5" s="10">
        <f>ROUND(L5*$A$1,0)</f>
        <v>1151</v>
      </c>
      <c r="N5" s="9">
        <v>5.483</v>
      </c>
      <c r="O5" s="10">
        <f>ROUND(N5*$A$1,0)</f>
        <v>1213</v>
      </c>
      <c r="P5" s="9">
        <v>5.735</v>
      </c>
      <c r="Q5" s="10">
        <f>ROUND(P5*$A$1,0)</f>
        <v>1269</v>
      </c>
      <c r="R5" s="9">
        <v>6.019</v>
      </c>
      <c r="S5" s="10">
        <f>ROUND(R5*$A$1,0)</f>
        <v>1332</v>
      </c>
      <c r="T5" s="9">
        <v>6.332</v>
      </c>
      <c r="U5" s="10">
        <f>ROUND(T5*$A$1,0)</f>
        <v>1401</v>
      </c>
      <c r="V5" s="9">
        <v>6.65</v>
      </c>
      <c r="W5" s="11">
        <f>ROUND(V5*$A$1,0)</f>
        <v>1472</v>
      </c>
    </row>
    <row r="6" spans="1:23" ht="15.75" customHeight="1">
      <c r="A6" s="27" t="s">
        <v>15</v>
      </c>
      <c r="B6" s="13">
        <v>0</v>
      </c>
      <c r="C6" s="14"/>
      <c r="D6" s="15">
        <v>3.605</v>
      </c>
      <c r="E6" s="16">
        <f>ROUND(D6*$A$1,0)</f>
        <v>798</v>
      </c>
      <c r="F6" s="15">
        <v>3.676</v>
      </c>
      <c r="G6" s="16">
        <f>ROUND(F6*$A$1,0)</f>
        <v>814</v>
      </c>
      <c r="H6" s="15">
        <v>4.191</v>
      </c>
      <c r="I6" s="16">
        <f>ROUND(H6*$A$1,0)</f>
        <v>927</v>
      </c>
      <c r="J6" s="15">
        <v>4.276</v>
      </c>
      <c r="K6" s="16">
        <f>ROUND(J6*$A$1,0)</f>
        <v>946</v>
      </c>
      <c r="L6" s="15">
        <v>4.447</v>
      </c>
      <c r="M6" s="16">
        <f>ROUND(L6*$A$1,0)</f>
        <v>984</v>
      </c>
      <c r="N6" s="15">
        <v>4.679</v>
      </c>
      <c r="O6" s="16">
        <f>ROUND(N6*$A$1,0)</f>
        <v>1035</v>
      </c>
      <c r="P6" s="15">
        <v>4.916</v>
      </c>
      <c r="Q6" s="16">
        <f>ROUND(P6*$A$1,0)</f>
        <v>1088</v>
      </c>
      <c r="R6" s="15">
        <v>5.092</v>
      </c>
      <c r="S6" s="16">
        <f>ROUND(R6*$A$1,0)</f>
        <v>1127</v>
      </c>
      <c r="T6" s="15">
        <v>5.32</v>
      </c>
      <c r="U6" s="16">
        <f>ROUND(T6*$A$1,0)</f>
        <v>1177</v>
      </c>
      <c r="V6" s="15">
        <v>5.542</v>
      </c>
      <c r="W6" s="17">
        <f>ROUND(V6*$A$1,0)</f>
        <v>1226</v>
      </c>
    </row>
    <row r="7" spans="1:23" ht="15.75" customHeight="1">
      <c r="A7" s="27" t="s">
        <v>16</v>
      </c>
      <c r="B7" s="13">
        <v>0</v>
      </c>
      <c r="C7" s="14"/>
      <c r="D7" s="15">
        <v>3.462</v>
      </c>
      <c r="E7" s="10">
        <f>ROUND(D7*$A$1,0)</f>
        <v>766</v>
      </c>
      <c r="F7" s="15">
        <v>3.505</v>
      </c>
      <c r="G7" s="16">
        <f>ROUND(F7*$A$1,0)</f>
        <v>776</v>
      </c>
      <c r="H7" s="15">
        <v>3.977</v>
      </c>
      <c r="I7" s="16">
        <f>ROUND(H7*$A$1,0)</f>
        <v>880</v>
      </c>
      <c r="J7" s="15">
        <v>4.034</v>
      </c>
      <c r="K7" s="16">
        <f>ROUND(J7*$A$1,0)</f>
        <v>893</v>
      </c>
      <c r="L7" s="15">
        <v>4.148</v>
      </c>
      <c r="M7" s="16">
        <f>ROUND(L7*$A$1,0)</f>
        <v>918</v>
      </c>
      <c r="N7" s="15">
        <v>4.466</v>
      </c>
      <c r="O7" s="16">
        <f>ROUND(N7*$A$1,0)</f>
        <v>988</v>
      </c>
      <c r="P7" s="15">
        <v>4.598</v>
      </c>
      <c r="Q7" s="16">
        <f>ROUND(P7*$A$1,0)</f>
        <v>1018</v>
      </c>
      <c r="R7" s="15">
        <v>4.831</v>
      </c>
      <c r="S7" s="16">
        <f>ROUND(R7*$A$1,0)</f>
        <v>1069</v>
      </c>
      <c r="T7" s="15">
        <v>5.049</v>
      </c>
      <c r="U7" s="16">
        <f>ROUND(T7*$A$1,0)</f>
        <v>1117</v>
      </c>
      <c r="V7" s="15">
        <v>5.263</v>
      </c>
      <c r="W7" s="17">
        <f>ROUND(V7*$A$1,0)</f>
        <v>1165</v>
      </c>
    </row>
    <row r="8" spans="1:23" ht="15.75" customHeight="1" thickBot="1">
      <c r="A8" s="28" t="s">
        <v>17</v>
      </c>
      <c r="B8" s="19">
        <v>3.439</v>
      </c>
      <c r="C8" s="20">
        <f>ROUND(B8*$A$1,0)</f>
        <v>761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3.676</v>
      </c>
      <c r="G10" s="10">
        <f>ROUND(F10*$A$1,0)</f>
        <v>814</v>
      </c>
      <c r="H10" s="9">
        <v>4.1</v>
      </c>
      <c r="I10" s="10">
        <f>ROUND(H10*$A$1,0)</f>
        <v>907</v>
      </c>
      <c r="J10" s="9">
        <v>4.257</v>
      </c>
      <c r="K10" s="10">
        <f>ROUND(J10*$A$1,0)</f>
        <v>942</v>
      </c>
      <c r="L10" s="9">
        <v>4.371</v>
      </c>
      <c r="M10" s="10">
        <f>ROUND(L10*$A$1,0)</f>
        <v>967</v>
      </c>
      <c r="N10" s="9">
        <v>4.603</v>
      </c>
      <c r="O10" s="10">
        <f>ROUND(N10*$A$1,0)</f>
        <v>1019</v>
      </c>
      <c r="P10" s="9">
        <v>4.888</v>
      </c>
      <c r="Q10" s="10">
        <f>ROUND(P10*$A$1,0)</f>
        <v>1082</v>
      </c>
      <c r="R10" s="9">
        <v>5.087</v>
      </c>
      <c r="S10" s="10">
        <f>ROUND(R10*$A$1,0)</f>
        <v>1126</v>
      </c>
      <c r="T10" s="9">
        <v>5.343</v>
      </c>
      <c r="U10" s="10">
        <f>ROUND(T10*$A$1,0)</f>
        <v>1182</v>
      </c>
      <c r="V10" s="9">
        <v>5.628</v>
      </c>
      <c r="W10" s="11">
        <f>ROUND(V10*$A$1,0)</f>
        <v>1246</v>
      </c>
    </row>
    <row r="11" spans="1:23" ht="15.75" customHeight="1">
      <c r="A11" s="27" t="s">
        <v>15</v>
      </c>
      <c r="B11" s="13">
        <v>0</v>
      </c>
      <c r="C11" s="14"/>
      <c r="D11" s="15">
        <v>3.306</v>
      </c>
      <c r="E11" s="16">
        <f>ROUND(D11*$A$1,0)</f>
        <v>732</v>
      </c>
      <c r="F11" s="15">
        <v>3.372</v>
      </c>
      <c r="G11" s="16">
        <f>ROUND(F11*$A$1,0)</f>
        <v>746</v>
      </c>
      <c r="H11" s="15">
        <v>3.794</v>
      </c>
      <c r="I11" s="16">
        <f>ROUND(H11*$A$1,0)</f>
        <v>840</v>
      </c>
      <c r="J11" s="15">
        <v>3.965</v>
      </c>
      <c r="K11" s="16">
        <f>ROUND(J11*$A$1,0)</f>
        <v>877</v>
      </c>
      <c r="L11" s="15">
        <v>4.051</v>
      </c>
      <c r="M11" s="16">
        <f>ROUND(L11*$A$1,0)</f>
        <v>897</v>
      </c>
      <c r="N11" s="15">
        <v>4.326</v>
      </c>
      <c r="O11" s="16">
        <f>ROUND(N11*$A$1,0)</f>
        <v>957</v>
      </c>
      <c r="P11" s="15">
        <v>4.532</v>
      </c>
      <c r="Q11" s="16">
        <f>ROUND(P11*$A$1,0)</f>
        <v>1003</v>
      </c>
      <c r="R11" s="15">
        <v>4.762</v>
      </c>
      <c r="S11" s="16">
        <f>ROUND(R11*$A$1,0)</f>
        <v>1054</v>
      </c>
      <c r="T11" s="15">
        <v>4.99</v>
      </c>
      <c r="U11" s="16">
        <f>ROUND(T11*$A$1,0)</f>
        <v>1104</v>
      </c>
      <c r="V11" s="15">
        <v>5.18</v>
      </c>
      <c r="W11" s="17">
        <f>ROUND(V11*$A$1,0)</f>
        <v>1146</v>
      </c>
    </row>
    <row r="12" spans="1:23" ht="15.75" customHeight="1">
      <c r="A12" s="27" t="s">
        <v>16</v>
      </c>
      <c r="B12" s="13">
        <v>0</v>
      </c>
      <c r="C12" s="14"/>
      <c r="D12" s="15">
        <v>3.296</v>
      </c>
      <c r="E12" s="16">
        <f>ROUND(D12*$A$1,0)</f>
        <v>729</v>
      </c>
      <c r="F12" s="15">
        <v>3.32</v>
      </c>
      <c r="G12" s="16">
        <f>ROUND(F12*$A$1,0)</f>
        <v>735</v>
      </c>
      <c r="H12" s="15">
        <v>3.652</v>
      </c>
      <c r="I12" s="16">
        <f>ROUND(H12*$A$1,0)</f>
        <v>808</v>
      </c>
      <c r="J12" s="15">
        <v>3.709</v>
      </c>
      <c r="K12" s="16">
        <f>ROUND(J12*$A$1,0)</f>
        <v>821</v>
      </c>
      <c r="L12" s="15">
        <v>3.794</v>
      </c>
      <c r="M12" s="16">
        <f>ROUND(L12*$A$1,0)</f>
        <v>840</v>
      </c>
      <c r="N12" s="15">
        <v>3.908</v>
      </c>
      <c r="O12" s="16">
        <f>ROUND(N12*$A$1,0)</f>
        <v>865</v>
      </c>
      <c r="P12" s="15">
        <v>4.06</v>
      </c>
      <c r="Q12" s="16">
        <f>ROUND(P12*$A$1,0)</f>
        <v>899</v>
      </c>
      <c r="R12" s="15">
        <v>4.236</v>
      </c>
      <c r="S12" s="16">
        <f>ROUND(R12*$A$1,0)</f>
        <v>937</v>
      </c>
      <c r="T12" s="15">
        <v>4.416</v>
      </c>
      <c r="U12" s="16">
        <f>ROUND(T12*$A$1,0)</f>
        <v>977</v>
      </c>
      <c r="V12" s="15">
        <v>4.7</v>
      </c>
      <c r="W12" s="17">
        <f>ROUND(V12*$A$1,0)</f>
        <v>1040</v>
      </c>
    </row>
    <row r="13" spans="1:23" ht="15.75" customHeight="1" thickBot="1">
      <c r="A13" s="28" t="s">
        <v>17</v>
      </c>
      <c r="B13" s="19">
        <v>3.273</v>
      </c>
      <c r="C13" s="20">
        <f>ROUND(B13*$A$1,0)</f>
        <v>724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3.605</v>
      </c>
      <c r="G15" s="10">
        <f>ROUND(F15*$A$1,0)</f>
        <v>798</v>
      </c>
      <c r="H15" s="9">
        <v>4.029</v>
      </c>
      <c r="I15" s="10">
        <f>ROUND(H15*$A$1,0)</f>
        <v>892</v>
      </c>
      <c r="J15" s="9">
        <v>4.186</v>
      </c>
      <c r="K15" s="10">
        <f>ROUND(J15*$A$1,0)</f>
        <v>926</v>
      </c>
      <c r="L15" s="9">
        <v>4.3</v>
      </c>
      <c r="M15" s="10">
        <f>ROUND(L15*$A$1,0)</f>
        <v>952</v>
      </c>
      <c r="N15" s="9">
        <v>4.532</v>
      </c>
      <c r="O15" s="10">
        <f>ROUND(N15*$A$1,0)</f>
        <v>1003</v>
      </c>
      <c r="P15" s="9">
        <v>4.817</v>
      </c>
      <c r="Q15" s="10">
        <f>ROUND(P15*$A$1,0)</f>
        <v>1066</v>
      </c>
      <c r="R15" s="9">
        <v>5.016</v>
      </c>
      <c r="S15" s="10">
        <f>ROUND(R15*$A$1,0)</f>
        <v>1110</v>
      </c>
      <c r="T15" s="9">
        <v>5.272</v>
      </c>
      <c r="U15" s="10">
        <f>ROUND(T15*$A$1,0)</f>
        <v>1167</v>
      </c>
      <c r="V15" s="9">
        <v>5.557</v>
      </c>
      <c r="W15" s="11">
        <f>ROUND(V15*$A$1,0)</f>
        <v>1230</v>
      </c>
    </row>
    <row r="16" spans="1:23" ht="15.75" customHeight="1">
      <c r="A16" s="27" t="s">
        <v>15</v>
      </c>
      <c r="B16" s="13">
        <v>0</v>
      </c>
      <c r="C16" s="14"/>
      <c r="D16" s="15">
        <v>3.244</v>
      </c>
      <c r="E16" s="16">
        <f>ROUND(D16*$A$1,0)</f>
        <v>718</v>
      </c>
      <c r="F16" s="15">
        <v>3.277</v>
      </c>
      <c r="G16" s="16">
        <f>ROUND(F16*$A$1,0)</f>
        <v>725</v>
      </c>
      <c r="H16" s="15">
        <v>3.695</v>
      </c>
      <c r="I16" s="16">
        <f>ROUND(H16*$A$1,0)</f>
        <v>818</v>
      </c>
      <c r="J16" s="15">
        <v>3.752</v>
      </c>
      <c r="K16" s="16">
        <f>ROUND(J16*$A$1,0)</f>
        <v>830</v>
      </c>
      <c r="L16" s="15">
        <v>3.923</v>
      </c>
      <c r="M16" s="16">
        <f>ROUND(L16*$A$1,0)</f>
        <v>868</v>
      </c>
      <c r="N16" s="15">
        <v>4.093</v>
      </c>
      <c r="O16" s="16">
        <f>ROUND(N16*$A$1,0)</f>
        <v>906</v>
      </c>
      <c r="P16" s="15">
        <v>4.302</v>
      </c>
      <c r="Q16" s="16">
        <f>ROUND(P16*$A$1,0)</f>
        <v>952</v>
      </c>
      <c r="R16" s="15">
        <v>4.506</v>
      </c>
      <c r="S16" s="16">
        <f>ROUND(R16*$A$1,0)</f>
        <v>997</v>
      </c>
      <c r="T16" s="15">
        <v>4.734</v>
      </c>
      <c r="U16" s="16">
        <f>ROUND(T16*$A$1,0)</f>
        <v>1048</v>
      </c>
      <c r="V16" s="15">
        <v>4.938</v>
      </c>
      <c r="W16" s="17">
        <f>ROUND(V16*$A$1,0)</f>
        <v>1093</v>
      </c>
    </row>
    <row r="17" spans="1:23" ht="15.75" customHeight="1">
      <c r="A17" s="27" t="s">
        <v>16</v>
      </c>
      <c r="B17" s="13">
        <v>0</v>
      </c>
      <c r="C17" s="14"/>
      <c r="D17" s="15">
        <v>3.092</v>
      </c>
      <c r="E17" s="16">
        <f>ROUND(D17*$A$1,0)</f>
        <v>684</v>
      </c>
      <c r="F17" s="15">
        <v>3.13</v>
      </c>
      <c r="G17" s="16">
        <f>ROUND(F17*$A$1,0)</f>
        <v>693</v>
      </c>
      <c r="H17" s="15">
        <v>3.581</v>
      </c>
      <c r="I17" s="16">
        <f>ROUND(H17*$A$1,0)</f>
        <v>793</v>
      </c>
      <c r="J17" s="15">
        <v>3.638</v>
      </c>
      <c r="K17" s="16">
        <f>ROUND(J17*$A$1,0)</f>
        <v>805</v>
      </c>
      <c r="L17" s="15">
        <v>3.723</v>
      </c>
      <c r="M17" s="16">
        <f>ROUND(L17*$A$1,0)</f>
        <v>824</v>
      </c>
      <c r="N17" s="15">
        <v>3.923</v>
      </c>
      <c r="O17" s="16">
        <f>ROUND(N17*$A$1,0)</f>
        <v>868</v>
      </c>
      <c r="P17" s="15">
        <v>3.989</v>
      </c>
      <c r="Q17" s="16">
        <f>ROUND(P17*$A$1,0)</f>
        <v>883</v>
      </c>
      <c r="R17" s="15">
        <v>4.141</v>
      </c>
      <c r="S17" s="16">
        <f>ROUND(R17*$A$1,0)</f>
        <v>916</v>
      </c>
      <c r="T17" s="15">
        <v>4.373</v>
      </c>
      <c r="U17" s="16">
        <f>ROUND(T17*$A$1,0)</f>
        <v>968</v>
      </c>
      <c r="V17" s="15">
        <v>4.601</v>
      </c>
      <c r="W17" s="17">
        <f>ROUND(V17*$A$1,0)</f>
        <v>1018</v>
      </c>
    </row>
    <row r="18" spans="1:23" ht="15.75" customHeight="1" thickBot="1">
      <c r="A18" s="28" t="s">
        <v>17</v>
      </c>
      <c r="B18" s="19">
        <v>3.035</v>
      </c>
      <c r="C18" s="20">
        <f>ROUND(B18*$A$1,0)</f>
        <v>672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3.491</v>
      </c>
      <c r="G20" s="10">
        <f>ROUND(F20*$A$1,0)</f>
        <v>773</v>
      </c>
      <c r="H20" s="9">
        <v>3.901</v>
      </c>
      <c r="I20" s="10">
        <f>ROUND(H20*$A$1,0)</f>
        <v>863</v>
      </c>
      <c r="J20" s="9">
        <v>4.015</v>
      </c>
      <c r="K20" s="10">
        <f>ROUND(J20*$A$1,0)</f>
        <v>889</v>
      </c>
      <c r="L20" s="9">
        <v>4.162</v>
      </c>
      <c r="M20" s="10">
        <f>ROUND(L20*$A$1,0)</f>
        <v>921</v>
      </c>
      <c r="N20" s="9">
        <v>4.418</v>
      </c>
      <c r="O20" s="10">
        <f>ROUND(N20*$A$1,0)</f>
        <v>978</v>
      </c>
      <c r="P20" s="9">
        <v>4.674</v>
      </c>
      <c r="Q20" s="10">
        <f>ROUND(P20*$A$1,0)</f>
        <v>1034</v>
      </c>
      <c r="R20" s="9">
        <v>4.931</v>
      </c>
      <c r="S20" s="10">
        <f>ROUND(R20*$A$1,0)</f>
        <v>1091</v>
      </c>
      <c r="T20" s="9">
        <v>5.13</v>
      </c>
      <c r="U20" s="10">
        <f>ROUND(T20*$A$1,0)</f>
        <v>1135</v>
      </c>
      <c r="V20" s="9">
        <v>5.414</v>
      </c>
      <c r="W20" s="11">
        <f>ROUND(V20*$A$1,0)</f>
        <v>1198</v>
      </c>
    </row>
    <row r="21" spans="1:23" ht="15.75" customHeight="1">
      <c r="A21" s="27" t="s">
        <v>15</v>
      </c>
      <c r="B21" s="13">
        <v>0</v>
      </c>
      <c r="C21" s="14"/>
      <c r="D21" s="15">
        <v>3.145</v>
      </c>
      <c r="E21" s="16">
        <f>ROUND(D21*$A$1,0)</f>
        <v>696</v>
      </c>
      <c r="F21" s="15">
        <v>3.206</v>
      </c>
      <c r="G21" s="16">
        <f>ROUND(F21*$A$1,0)</f>
        <v>710</v>
      </c>
      <c r="H21" s="15">
        <v>3.581</v>
      </c>
      <c r="I21" s="16">
        <f>ROUND(H21*$A$1,0)</f>
        <v>793</v>
      </c>
      <c r="J21" s="15">
        <v>3.638</v>
      </c>
      <c r="K21" s="16">
        <f>ROUND(J21*$A$1,0)</f>
        <v>805</v>
      </c>
      <c r="L21" s="15">
        <v>3.752</v>
      </c>
      <c r="M21" s="16">
        <f>ROUND(L21*$A$1,0)</f>
        <v>830</v>
      </c>
      <c r="N21" s="15">
        <v>3.923</v>
      </c>
      <c r="O21" s="16">
        <f>ROUND(N21*$A$1,0)</f>
        <v>868</v>
      </c>
      <c r="P21" s="15">
        <v>4.131</v>
      </c>
      <c r="Q21" s="16">
        <f>ROUND(P21*$A$1,0)</f>
        <v>914</v>
      </c>
      <c r="R21" s="15">
        <v>4.302</v>
      </c>
      <c r="S21" s="16">
        <f>ROUND(R21*$A$1,0)</f>
        <v>952</v>
      </c>
      <c r="T21" s="15">
        <v>4.563</v>
      </c>
      <c r="U21" s="16">
        <f>ROUND(T21*$A$1,0)</f>
        <v>1010</v>
      </c>
      <c r="V21" s="15">
        <v>4.767</v>
      </c>
      <c r="W21" s="17">
        <f>ROUND(V21*$A$1,0)</f>
        <v>1055</v>
      </c>
    </row>
    <row r="22" spans="1:23" ht="15.75" customHeight="1">
      <c r="A22" s="27" t="s">
        <v>16</v>
      </c>
      <c r="B22" s="13">
        <v>0</v>
      </c>
      <c r="C22" s="14"/>
      <c r="D22" s="15">
        <v>3.05</v>
      </c>
      <c r="E22" s="16">
        <f>ROUND(D22*$A$1,0)</f>
        <v>675</v>
      </c>
      <c r="F22" s="15">
        <v>3.073</v>
      </c>
      <c r="G22" s="16">
        <f>ROUND(F22*$A$1,0)</f>
        <v>680</v>
      </c>
      <c r="H22" s="15">
        <v>3.524</v>
      </c>
      <c r="I22" s="16">
        <f>ROUND(H22*$A$1,0)</f>
        <v>780</v>
      </c>
      <c r="J22" s="15">
        <v>3.581</v>
      </c>
      <c r="K22" s="16">
        <f>ROUND(J22*$A$1,0)</f>
        <v>793</v>
      </c>
      <c r="L22" s="15">
        <v>3.638</v>
      </c>
      <c r="M22" s="16">
        <f>ROUND(L22*$A$1,0)</f>
        <v>805</v>
      </c>
      <c r="N22" s="15">
        <v>3.837</v>
      </c>
      <c r="O22" s="16">
        <f>ROUND(N22*$A$1,0)</f>
        <v>849</v>
      </c>
      <c r="P22" s="15">
        <v>3.875</v>
      </c>
      <c r="Q22" s="16">
        <f>ROUND(P22*$A$1,0)</f>
        <v>858</v>
      </c>
      <c r="R22" s="15">
        <v>4.051</v>
      </c>
      <c r="S22" s="16">
        <f>ROUND(R22*$A$1,0)</f>
        <v>897</v>
      </c>
      <c r="T22" s="15">
        <v>4.231</v>
      </c>
      <c r="U22" s="16">
        <f>ROUND(T22*$A$1,0)</f>
        <v>936</v>
      </c>
      <c r="V22" s="15">
        <v>4.43</v>
      </c>
      <c r="W22" s="17">
        <f>ROUND(V22*$A$1,0)</f>
        <v>980</v>
      </c>
    </row>
    <row r="23" spans="1:23" ht="15.75" customHeight="1" thickBot="1">
      <c r="A23" s="28" t="s">
        <v>17</v>
      </c>
      <c r="B23" s="19">
        <v>2.941</v>
      </c>
      <c r="C23" s="20">
        <f>ROUND(B23*$A$1,0)</f>
        <v>651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3.377</v>
      </c>
      <c r="G25" s="10">
        <f>ROUND(F25*$A$1,0)</f>
        <v>747</v>
      </c>
      <c r="H25" s="9">
        <v>3.73</v>
      </c>
      <c r="I25" s="10">
        <f>ROUND(H25*$A$1,0)</f>
        <v>825</v>
      </c>
      <c r="J25" s="9">
        <v>3.901</v>
      </c>
      <c r="K25" s="10">
        <f>ROUND(J25*$A$1,0)</f>
        <v>863</v>
      </c>
      <c r="L25" s="9">
        <v>3.987</v>
      </c>
      <c r="M25" s="10">
        <f>ROUND(L25*$A$1,0)</f>
        <v>882</v>
      </c>
      <c r="N25" s="9">
        <v>4.262</v>
      </c>
      <c r="O25" s="10">
        <f>ROUND(N25*$A$1,0)</f>
        <v>943</v>
      </c>
      <c r="P25" s="9">
        <v>4.504</v>
      </c>
      <c r="Q25" s="10">
        <f>ROUND(P25*$A$1,0)</f>
        <v>997</v>
      </c>
      <c r="R25" s="9">
        <v>4.76</v>
      </c>
      <c r="S25" s="10">
        <f>ROUND(R25*$A$1,0)</f>
        <v>1053</v>
      </c>
      <c r="T25" s="9">
        <v>4.987</v>
      </c>
      <c r="U25" s="10">
        <f>ROUND(T25*$A$1,0)</f>
        <v>1104</v>
      </c>
      <c r="V25" s="9">
        <v>5.187</v>
      </c>
      <c r="W25" s="11">
        <f>ROUND(V25*$A$1,0)</f>
        <v>1148</v>
      </c>
    </row>
    <row r="26" spans="1:23" ht="15.75" customHeight="1">
      <c r="A26" s="27" t="s">
        <v>15</v>
      </c>
      <c r="B26" s="13">
        <v>0</v>
      </c>
      <c r="C26" s="14"/>
      <c r="D26" s="15">
        <v>3.088</v>
      </c>
      <c r="E26" s="16">
        <f>ROUND(D26*$A$1,0)</f>
        <v>683</v>
      </c>
      <c r="F26" s="15">
        <v>3.187</v>
      </c>
      <c r="G26" s="16">
        <f>ROUND(F26*$A$1,0)</f>
        <v>705</v>
      </c>
      <c r="H26" s="15">
        <v>3.538</v>
      </c>
      <c r="I26" s="16">
        <f>ROUND(H26*$A$1,0)</f>
        <v>783</v>
      </c>
      <c r="J26" s="15">
        <v>3.581</v>
      </c>
      <c r="K26" s="16">
        <f>ROUND(J26*$A$1,0)</f>
        <v>793</v>
      </c>
      <c r="L26" s="15">
        <v>3.657</v>
      </c>
      <c r="M26" s="16">
        <f>ROUND(L26*$A$1,0)</f>
        <v>809</v>
      </c>
      <c r="N26" s="15">
        <v>3.752</v>
      </c>
      <c r="O26" s="16">
        <f>ROUND(N26*$A$1,0)</f>
        <v>830</v>
      </c>
      <c r="P26" s="15">
        <v>3.984</v>
      </c>
      <c r="Q26" s="16">
        <f>ROUND(P26*$A$1,0)</f>
        <v>882</v>
      </c>
      <c r="R26" s="15">
        <v>4.15</v>
      </c>
      <c r="S26" s="16">
        <f>ROUND(R26*$A$1,0)</f>
        <v>918</v>
      </c>
      <c r="T26" s="15">
        <v>4.349</v>
      </c>
      <c r="U26" s="16">
        <f>ROUND(T26*$A$1,0)</f>
        <v>962</v>
      </c>
      <c r="V26" s="15">
        <v>4.596</v>
      </c>
      <c r="W26" s="17">
        <f>ROUND(V26*$A$1,0)</f>
        <v>1017</v>
      </c>
    </row>
    <row r="27" spans="1:23" ht="15.75" customHeight="1">
      <c r="A27" s="27" t="s">
        <v>16</v>
      </c>
      <c r="B27" s="13">
        <v>0</v>
      </c>
      <c r="C27" s="14"/>
      <c r="D27" s="15">
        <v>2.983</v>
      </c>
      <c r="E27" s="16">
        <f>ROUND(D27*$A$1,0)</f>
        <v>660</v>
      </c>
      <c r="F27" s="15">
        <v>3.007</v>
      </c>
      <c r="G27" s="16">
        <f>ROUND(F27*$A$1,0)</f>
        <v>665</v>
      </c>
      <c r="H27" s="15">
        <v>3.439</v>
      </c>
      <c r="I27" s="16">
        <f>ROUND(H27*$A$1,0)</f>
        <v>761</v>
      </c>
      <c r="J27" s="15">
        <v>3.481</v>
      </c>
      <c r="K27" s="16">
        <f>ROUND(J27*$A$1,0)</f>
        <v>770</v>
      </c>
      <c r="L27" s="15">
        <v>3.567</v>
      </c>
      <c r="M27" s="16">
        <f>ROUND(L27*$A$1,0)</f>
        <v>789</v>
      </c>
      <c r="N27" s="15">
        <v>3.695</v>
      </c>
      <c r="O27" s="16">
        <f>ROUND(N27*$A$1,0)</f>
        <v>818</v>
      </c>
      <c r="P27" s="15">
        <v>3.747</v>
      </c>
      <c r="Q27" s="16">
        <f>ROUND(P27*$A$1,0)</f>
        <v>829</v>
      </c>
      <c r="R27" s="15">
        <v>3.88</v>
      </c>
      <c r="S27" s="16">
        <f>ROUND(R27*$A$1,0)</f>
        <v>859</v>
      </c>
      <c r="T27" s="15">
        <v>4.117</v>
      </c>
      <c r="U27" s="16">
        <f>ROUND(T27*$A$1,0)</f>
        <v>911</v>
      </c>
      <c r="V27" s="15">
        <v>4.312</v>
      </c>
      <c r="W27" s="17">
        <f>ROUND(V27*$A$1,0)</f>
        <v>954</v>
      </c>
    </row>
    <row r="28" spans="1:23" ht="15.75" customHeight="1" thickBot="1">
      <c r="A28" s="28" t="s">
        <v>17</v>
      </c>
      <c r="B28" s="19">
        <v>2.936</v>
      </c>
      <c r="C28" s="20">
        <f>ROUND(B28*$A$1,0)</f>
        <v>650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37">
        <v>2.039</v>
      </c>
      <c r="C33" s="38">
        <f>ROUND(B33*$A$1,0)</f>
        <v>451</v>
      </c>
      <c r="D33" s="37">
        <v>2.11</v>
      </c>
      <c r="E33" s="38">
        <f>ROUND(D33*$A$1,0)</f>
        <v>467</v>
      </c>
      <c r="F33" s="37">
        <v>2.158</v>
      </c>
      <c r="G33" s="38">
        <f>ROUND(F33*$A$1,0)</f>
        <v>478</v>
      </c>
      <c r="H33" s="37">
        <v>2.561</v>
      </c>
      <c r="I33" s="38">
        <f>ROUND(H33*$A$1,0)</f>
        <v>567</v>
      </c>
      <c r="J33" s="37">
        <v>2.609</v>
      </c>
      <c r="K33" s="38">
        <f>ROUND(J33*$A$1,0)</f>
        <v>577</v>
      </c>
      <c r="L33" s="37">
        <v>2.656</v>
      </c>
      <c r="M33" s="38">
        <f>ROUND(L33*$A$1,0)</f>
        <v>588</v>
      </c>
      <c r="N33" s="37">
        <v>2.703</v>
      </c>
      <c r="O33" s="38">
        <f>ROUND(N33*$A$1,0)</f>
        <v>598</v>
      </c>
      <c r="P33" s="37">
        <v>2.751</v>
      </c>
      <c r="Q33" s="38">
        <f>ROUND(P33*$A$1,0)</f>
        <v>609</v>
      </c>
      <c r="R33" s="37">
        <v>2.798</v>
      </c>
      <c r="S33" s="38">
        <f>ROUND(R33*$A$1,0)</f>
        <v>619</v>
      </c>
      <c r="T33" s="37">
        <v>2.893</v>
      </c>
      <c r="U33" s="38">
        <f>ROUND(T33*$A$1,0)</f>
        <v>640</v>
      </c>
      <c r="V33" s="37">
        <v>3.045</v>
      </c>
      <c r="W33" s="39">
        <f>ROUND(V33*$A$1,0)</f>
        <v>674</v>
      </c>
    </row>
  </sheetData>
  <sheetProtection sheet="1" objects="1" scenarios="1" selectLockedCells="1" selectUnlockedCells="1"/>
  <mergeCells count="19">
    <mergeCell ref="A9:W9"/>
    <mergeCell ref="A14:W14"/>
    <mergeCell ref="A19:W19"/>
    <mergeCell ref="A2:A3"/>
    <mergeCell ref="B3:C3"/>
    <mergeCell ref="D3:E3"/>
    <mergeCell ref="F3:G3"/>
    <mergeCell ref="H3:I3"/>
    <mergeCell ref="J3:K3"/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7">
    <pageSetUpPr fitToPage="1"/>
  </sheetPr>
  <dimension ref="A1:W33"/>
  <sheetViews>
    <sheetView showGridLines="0" zoomScale="88" zoomScaleNormal="88" workbookViewId="0" topLeftCell="A1">
      <selection activeCell="L1" sqref="L1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00390625" style="2" customWidth="1"/>
    <col min="4" max="4" width="6.140625" style="5" bestFit="1" customWidth="1"/>
    <col min="5" max="5" width="4.57421875" style="5" bestFit="1" customWidth="1"/>
    <col min="6" max="6" width="6.140625" style="5" bestFit="1" customWidth="1"/>
    <col min="7" max="7" width="5.71093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221.307</v>
      </c>
      <c r="B1" s="3"/>
      <c r="C1" s="40" t="s">
        <v>29</v>
      </c>
      <c r="D1" s="4"/>
      <c r="E1" s="4"/>
      <c r="L1" s="42" t="s">
        <v>122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4.722</v>
      </c>
      <c r="G5" s="10">
        <f>ROUND(F5*$A$1,0)</f>
        <v>1045</v>
      </c>
      <c r="H5" s="9">
        <v>5.373</v>
      </c>
      <c r="I5" s="10">
        <f>ROUND(H5*$A$1,0)</f>
        <v>1189</v>
      </c>
      <c r="J5" s="9">
        <v>5.593</v>
      </c>
      <c r="K5" s="10">
        <f>ROUND(J5*$A$1,0)</f>
        <v>1238</v>
      </c>
      <c r="L5" s="9">
        <v>5.718</v>
      </c>
      <c r="M5" s="10">
        <f>ROUND(L5*$A$1,0)</f>
        <v>1265</v>
      </c>
      <c r="N5" s="9">
        <v>6.031</v>
      </c>
      <c r="O5" s="10">
        <f>ROUND(N5*$A$1,0)</f>
        <v>1335</v>
      </c>
      <c r="P5" s="9">
        <v>6.308</v>
      </c>
      <c r="Q5" s="10">
        <f>ROUND(P5*$A$1,0)</f>
        <v>1396</v>
      </c>
      <c r="R5" s="9">
        <v>6.62</v>
      </c>
      <c r="S5" s="10">
        <f>ROUND(R5*$A$1,0)</f>
        <v>1465</v>
      </c>
      <c r="T5" s="9">
        <v>6.965</v>
      </c>
      <c r="U5" s="10">
        <f>ROUND(T5*$A$1,0)</f>
        <v>1541</v>
      </c>
      <c r="V5" s="9">
        <v>7.315</v>
      </c>
      <c r="W5" s="11">
        <f>ROUND(V5*$A$1,0)</f>
        <v>1619</v>
      </c>
    </row>
    <row r="6" spans="1:23" ht="15.75" customHeight="1">
      <c r="A6" s="27" t="s">
        <v>15</v>
      </c>
      <c r="B6" s="13">
        <v>0</v>
      </c>
      <c r="C6" s="14"/>
      <c r="D6" s="15">
        <v>3.605</v>
      </c>
      <c r="E6" s="16">
        <f>ROUND(D6*$A$1,0)</f>
        <v>798</v>
      </c>
      <c r="F6" s="15">
        <v>3.676</v>
      </c>
      <c r="G6" s="16">
        <f>ROUND(F6*$A$1,0)</f>
        <v>814</v>
      </c>
      <c r="H6" s="15">
        <v>4.191</v>
      </c>
      <c r="I6" s="16">
        <f>ROUND(H6*$A$1,0)</f>
        <v>927</v>
      </c>
      <c r="J6" s="15">
        <v>4.276</v>
      </c>
      <c r="K6" s="16">
        <f>ROUND(J6*$A$1,0)</f>
        <v>946</v>
      </c>
      <c r="L6" s="15">
        <v>4.447</v>
      </c>
      <c r="M6" s="16">
        <f>ROUND(L6*$A$1,0)</f>
        <v>984</v>
      </c>
      <c r="N6" s="15">
        <v>4.679</v>
      </c>
      <c r="O6" s="16">
        <f>ROUND(N6*$A$1,0)</f>
        <v>1035</v>
      </c>
      <c r="P6" s="15">
        <v>4.916</v>
      </c>
      <c r="Q6" s="16">
        <f>ROUND(P6*$A$1,0)</f>
        <v>1088</v>
      </c>
      <c r="R6" s="15">
        <v>5.092</v>
      </c>
      <c r="S6" s="16">
        <f>ROUND(R6*$A$1,0)</f>
        <v>1127</v>
      </c>
      <c r="T6" s="15">
        <v>5.32</v>
      </c>
      <c r="U6" s="16">
        <f>ROUND(T6*$A$1,0)</f>
        <v>1177</v>
      </c>
      <c r="V6" s="15">
        <v>5.542</v>
      </c>
      <c r="W6" s="17">
        <f>ROUND(V6*$A$1,0)</f>
        <v>1226</v>
      </c>
    </row>
    <row r="7" spans="1:23" ht="15.75" customHeight="1">
      <c r="A7" s="27" t="s">
        <v>16</v>
      </c>
      <c r="B7" s="13">
        <v>0</v>
      </c>
      <c r="C7" s="14"/>
      <c r="D7" s="15">
        <v>3.462</v>
      </c>
      <c r="E7" s="10">
        <f>ROUND(D7*$A$1,0)</f>
        <v>766</v>
      </c>
      <c r="F7" s="15">
        <v>3.505</v>
      </c>
      <c r="G7" s="16">
        <f>ROUND(F7*$A$1,0)</f>
        <v>776</v>
      </c>
      <c r="H7" s="15">
        <v>3.977</v>
      </c>
      <c r="I7" s="16">
        <f>ROUND(H7*$A$1,0)</f>
        <v>880</v>
      </c>
      <c r="J7" s="15">
        <v>4.034</v>
      </c>
      <c r="K7" s="16">
        <f>ROUND(J7*$A$1,0)</f>
        <v>893</v>
      </c>
      <c r="L7" s="15">
        <v>4.148</v>
      </c>
      <c r="M7" s="16">
        <f>ROUND(L7*$A$1,0)</f>
        <v>918</v>
      </c>
      <c r="N7" s="15">
        <v>4.466</v>
      </c>
      <c r="O7" s="16">
        <f>ROUND(N7*$A$1,0)</f>
        <v>988</v>
      </c>
      <c r="P7" s="15">
        <v>4.598</v>
      </c>
      <c r="Q7" s="16">
        <f>ROUND(P7*$A$1,0)</f>
        <v>1018</v>
      </c>
      <c r="R7" s="15">
        <v>4.831</v>
      </c>
      <c r="S7" s="16">
        <f>ROUND(R7*$A$1,0)</f>
        <v>1069</v>
      </c>
      <c r="T7" s="15">
        <v>5.049</v>
      </c>
      <c r="U7" s="16">
        <f>ROUND(T7*$A$1,0)</f>
        <v>1117</v>
      </c>
      <c r="V7" s="15">
        <v>5.263</v>
      </c>
      <c r="W7" s="17">
        <f>ROUND(V7*$A$1,0)</f>
        <v>1165</v>
      </c>
    </row>
    <row r="8" spans="1:23" ht="15.75" customHeight="1" thickBot="1">
      <c r="A8" s="28" t="s">
        <v>17</v>
      </c>
      <c r="B8" s="19">
        <v>3.439</v>
      </c>
      <c r="C8" s="20">
        <f>ROUND(B8*$A$1,0)</f>
        <v>761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4.043</v>
      </c>
      <c r="G10" s="10">
        <f>ROUND(F10*$A$1,0)</f>
        <v>895</v>
      </c>
      <c r="H10" s="9">
        <v>4.51</v>
      </c>
      <c r="I10" s="10">
        <f>ROUND(H10*$A$1,0)</f>
        <v>998</v>
      </c>
      <c r="J10" s="9">
        <v>4.682</v>
      </c>
      <c r="K10" s="10">
        <f>ROUND(J10*$A$1,0)</f>
        <v>1036</v>
      </c>
      <c r="L10" s="9">
        <v>4.808</v>
      </c>
      <c r="M10" s="10">
        <f>ROUND(L10*$A$1,0)</f>
        <v>1064</v>
      </c>
      <c r="N10" s="9">
        <v>5.063</v>
      </c>
      <c r="O10" s="10">
        <f>ROUND(N10*$A$1,0)</f>
        <v>1120</v>
      </c>
      <c r="P10" s="9">
        <v>5.376</v>
      </c>
      <c r="Q10" s="10">
        <f>ROUND(P10*$A$1,0)</f>
        <v>1190</v>
      </c>
      <c r="R10" s="9">
        <v>5.595</v>
      </c>
      <c r="S10" s="10">
        <f>ROUND(R10*$A$1,0)</f>
        <v>1238</v>
      </c>
      <c r="T10" s="9">
        <v>5.877</v>
      </c>
      <c r="U10" s="10">
        <f>ROUND(T10*$A$1,0)</f>
        <v>1301</v>
      </c>
      <c r="V10" s="9">
        <v>6.19</v>
      </c>
      <c r="W10" s="11">
        <f>ROUND(V10*$A$1,0)</f>
        <v>1370</v>
      </c>
    </row>
    <row r="11" spans="1:23" ht="15.75" customHeight="1">
      <c r="A11" s="27" t="s">
        <v>15</v>
      </c>
      <c r="B11" s="13">
        <v>0</v>
      </c>
      <c r="C11" s="14"/>
      <c r="D11" s="15">
        <v>3.306</v>
      </c>
      <c r="E11" s="16">
        <f>ROUND(D11*$A$1,0)</f>
        <v>732</v>
      </c>
      <c r="F11" s="15">
        <v>3.372</v>
      </c>
      <c r="G11" s="16">
        <f>ROUND(F11*$A$1,0)</f>
        <v>746</v>
      </c>
      <c r="H11" s="15">
        <v>3.794</v>
      </c>
      <c r="I11" s="16">
        <f>ROUND(H11*$A$1,0)</f>
        <v>840</v>
      </c>
      <c r="J11" s="15">
        <v>3.965</v>
      </c>
      <c r="K11" s="16">
        <f>ROUND(J11*$A$1,0)</f>
        <v>877</v>
      </c>
      <c r="L11" s="15">
        <v>4.051</v>
      </c>
      <c r="M11" s="16">
        <f>ROUND(L11*$A$1,0)</f>
        <v>897</v>
      </c>
      <c r="N11" s="15">
        <v>4.326</v>
      </c>
      <c r="O11" s="16">
        <f>ROUND(N11*$A$1,0)</f>
        <v>957</v>
      </c>
      <c r="P11" s="15">
        <v>4.532</v>
      </c>
      <c r="Q11" s="16">
        <f>ROUND(P11*$A$1,0)</f>
        <v>1003</v>
      </c>
      <c r="R11" s="15">
        <v>4.762</v>
      </c>
      <c r="S11" s="16">
        <f>ROUND(R11*$A$1,0)</f>
        <v>1054</v>
      </c>
      <c r="T11" s="15">
        <v>4.99</v>
      </c>
      <c r="U11" s="16">
        <f>ROUND(T11*$A$1,0)</f>
        <v>1104</v>
      </c>
      <c r="V11" s="15">
        <v>5.18</v>
      </c>
      <c r="W11" s="17">
        <f>ROUND(V11*$A$1,0)</f>
        <v>1146</v>
      </c>
    </row>
    <row r="12" spans="1:23" ht="15.75" customHeight="1">
      <c r="A12" s="27" t="s">
        <v>16</v>
      </c>
      <c r="B12" s="13">
        <v>0</v>
      </c>
      <c r="C12" s="14"/>
      <c r="D12" s="15">
        <v>3.296</v>
      </c>
      <c r="E12" s="16">
        <f>ROUND(D12*$A$1,0)</f>
        <v>729</v>
      </c>
      <c r="F12" s="15">
        <v>3.32</v>
      </c>
      <c r="G12" s="16">
        <f>ROUND(F12*$A$1,0)</f>
        <v>735</v>
      </c>
      <c r="H12" s="15">
        <v>3.652</v>
      </c>
      <c r="I12" s="16">
        <f>ROUND(H12*$A$1,0)</f>
        <v>808</v>
      </c>
      <c r="J12" s="15">
        <v>3.709</v>
      </c>
      <c r="K12" s="16">
        <f>ROUND(J12*$A$1,0)</f>
        <v>821</v>
      </c>
      <c r="L12" s="15">
        <v>3.794</v>
      </c>
      <c r="M12" s="16">
        <f>ROUND(L12*$A$1,0)</f>
        <v>840</v>
      </c>
      <c r="N12" s="15">
        <v>3.908</v>
      </c>
      <c r="O12" s="16">
        <f>ROUND(N12*$A$1,0)</f>
        <v>865</v>
      </c>
      <c r="P12" s="15">
        <v>4.06</v>
      </c>
      <c r="Q12" s="16">
        <f>ROUND(P12*$A$1,0)</f>
        <v>899</v>
      </c>
      <c r="R12" s="15">
        <v>4.236</v>
      </c>
      <c r="S12" s="16">
        <f>ROUND(R12*$A$1,0)</f>
        <v>937</v>
      </c>
      <c r="T12" s="15">
        <v>4.416</v>
      </c>
      <c r="U12" s="16">
        <f>ROUND(T12*$A$1,0)</f>
        <v>977</v>
      </c>
      <c r="V12" s="15">
        <v>4.7</v>
      </c>
      <c r="W12" s="17">
        <f>ROUND(V12*$A$1,0)</f>
        <v>1040</v>
      </c>
    </row>
    <row r="13" spans="1:23" ht="15.75" customHeight="1" thickBot="1">
      <c r="A13" s="28" t="s">
        <v>17</v>
      </c>
      <c r="B13" s="19">
        <v>3.273</v>
      </c>
      <c r="C13" s="20">
        <f>ROUND(B13*$A$1,0)</f>
        <v>724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3.965</v>
      </c>
      <c r="G15" s="10">
        <f>ROUND(F15*$A$1,0)</f>
        <v>877</v>
      </c>
      <c r="H15" s="9">
        <v>4.431</v>
      </c>
      <c r="I15" s="10">
        <f>ROUND(H15*$A$1,0)</f>
        <v>981</v>
      </c>
      <c r="J15" s="9">
        <v>4.604</v>
      </c>
      <c r="K15" s="10">
        <f>ROUND(J15*$A$1,0)</f>
        <v>1019</v>
      </c>
      <c r="L15" s="9">
        <v>4.73</v>
      </c>
      <c r="M15" s="10">
        <f>ROUND(L15*$A$1,0)</f>
        <v>1047</v>
      </c>
      <c r="N15" s="9">
        <v>4.985</v>
      </c>
      <c r="O15" s="10">
        <f>ROUND(N15*$A$1,0)</f>
        <v>1103</v>
      </c>
      <c r="P15" s="9">
        <v>5.298</v>
      </c>
      <c r="Q15" s="10">
        <f>ROUND(P15*$A$1,0)</f>
        <v>1172</v>
      </c>
      <c r="R15" s="9">
        <v>5.517</v>
      </c>
      <c r="S15" s="10">
        <f>ROUND(R15*$A$1,0)</f>
        <v>1221</v>
      </c>
      <c r="T15" s="9">
        <v>5.799</v>
      </c>
      <c r="U15" s="10">
        <f>ROUND(T15*$A$1,0)</f>
        <v>1283</v>
      </c>
      <c r="V15" s="9">
        <v>6.112</v>
      </c>
      <c r="W15" s="11">
        <f>ROUND(V15*$A$1,0)</f>
        <v>1353</v>
      </c>
    </row>
    <row r="16" spans="1:23" ht="15.75" customHeight="1">
      <c r="A16" s="27" t="s">
        <v>15</v>
      </c>
      <c r="B16" s="13">
        <v>0</v>
      </c>
      <c r="C16" s="14"/>
      <c r="D16" s="15">
        <v>3.244</v>
      </c>
      <c r="E16" s="16">
        <f>ROUND(D16*$A$1,0)</f>
        <v>718</v>
      </c>
      <c r="F16" s="15">
        <v>3.277</v>
      </c>
      <c r="G16" s="16">
        <f>ROUND(F16*$A$1,0)</f>
        <v>725</v>
      </c>
      <c r="H16" s="15">
        <v>3.695</v>
      </c>
      <c r="I16" s="16">
        <f>ROUND(H16*$A$1,0)</f>
        <v>818</v>
      </c>
      <c r="J16" s="15">
        <v>3.752</v>
      </c>
      <c r="K16" s="16">
        <f>ROUND(J16*$A$1,0)</f>
        <v>830</v>
      </c>
      <c r="L16" s="15">
        <v>3.923</v>
      </c>
      <c r="M16" s="16">
        <f>ROUND(L16*$A$1,0)</f>
        <v>868</v>
      </c>
      <c r="N16" s="15">
        <v>4.093</v>
      </c>
      <c r="O16" s="16">
        <f>ROUND(N16*$A$1,0)</f>
        <v>906</v>
      </c>
      <c r="P16" s="15">
        <v>4.302</v>
      </c>
      <c r="Q16" s="16">
        <f>ROUND(P16*$A$1,0)</f>
        <v>952</v>
      </c>
      <c r="R16" s="15">
        <v>4.506</v>
      </c>
      <c r="S16" s="16">
        <f>ROUND(R16*$A$1,0)</f>
        <v>997</v>
      </c>
      <c r="T16" s="15">
        <v>4.734</v>
      </c>
      <c r="U16" s="16">
        <f>ROUND(T16*$A$1,0)</f>
        <v>1048</v>
      </c>
      <c r="V16" s="15">
        <v>4.938</v>
      </c>
      <c r="W16" s="17">
        <f>ROUND(V16*$A$1,0)</f>
        <v>1093</v>
      </c>
    </row>
    <row r="17" spans="1:23" ht="15.75" customHeight="1">
      <c r="A17" s="27" t="s">
        <v>16</v>
      </c>
      <c r="B17" s="13">
        <v>0</v>
      </c>
      <c r="C17" s="14"/>
      <c r="D17" s="15">
        <v>3.092</v>
      </c>
      <c r="E17" s="16">
        <f>ROUND(D17*$A$1,0)</f>
        <v>684</v>
      </c>
      <c r="F17" s="15">
        <v>3.13</v>
      </c>
      <c r="G17" s="16">
        <f>ROUND(F17*$A$1,0)</f>
        <v>693</v>
      </c>
      <c r="H17" s="15">
        <v>3.581</v>
      </c>
      <c r="I17" s="16">
        <f>ROUND(H17*$A$1,0)</f>
        <v>793</v>
      </c>
      <c r="J17" s="15">
        <v>3.638</v>
      </c>
      <c r="K17" s="16">
        <f>ROUND(J17*$A$1,0)</f>
        <v>805</v>
      </c>
      <c r="L17" s="15">
        <v>3.723</v>
      </c>
      <c r="M17" s="16">
        <f>ROUND(L17*$A$1,0)</f>
        <v>824</v>
      </c>
      <c r="N17" s="15">
        <v>3.923</v>
      </c>
      <c r="O17" s="16">
        <f>ROUND(N17*$A$1,0)</f>
        <v>868</v>
      </c>
      <c r="P17" s="15">
        <v>3.989</v>
      </c>
      <c r="Q17" s="16">
        <f>ROUND(P17*$A$1,0)</f>
        <v>883</v>
      </c>
      <c r="R17" s="15">
        <v>4.141</v>
      </c>
      <c r="S17" s="16">
        <f>ROUND(R17*$A$1,0)</f>
        <v>916</v>
      </c>
      <c r="T17" s="15">
        <v>4.373</v>
      </c>
      <c r="U17" s="16">
        <f>ROUND(T17*$A$1,0)</f>
        <v>968</v>
      </c>
      <c r="V17" s="15">
        <v>4.601</v>
      </c>
      <c r="W17" s="17">
        <f>ROUND(V17*$A$1,0)</f>
        <v>1018</v>
      </c>
    </row>
    <row r="18" spans="1:23" ht="15.75" customHeight="1" thickBot="1">
      <c r="A18" s="28" t="s">
        <v>17</v>
      </c>
      <c r="B18" s="19">
        <v>3.035</v>
      </c>
      <c r="C18" s="20">
        <f>ROUND(B18*$A$1,0)</f>
        <v>672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3.84</v>
      </c>
      <c r="G20" s="10">
        <f>ROUND(F20*$A$1,0)</f>
        <v>850</v>
      </c>
      <c r="H20" s="9">
        <v>4.291</v>
      </c>
      <c r="I20" s="10">
        <f>ROUND(H20*$A$1,0)</f>
        <v>950</v>
      </c>
      <c r="J20" s="9">
        <v>4.416</v>
      </c>
      <c r="K20" s="10">
        <f>ROUND(J20*$A$1,0)</f>
        <v>977</v>
      </c>
      <c r="L20" s="9">
        <v>4.578</v>
      </c>
      <c r="M20" s="10">
        <f>ROUND(L20*$A$1,0)</f>
        <v>1013</v>
      </c>
      <c r="N20" s="9">
        <v>4.859</v>
      </c>
      <c r="O20" s="10">
        <f>ROUND(N20*$A$1,0)</f>
        <v>1075</v>
      </c>
      <c r="P20" s="9">
        <v>5.141</v>
      </c>
      <c r="Q20" s="10">
        <f>ROUND(P20*$A$1,0)</f>
        <v>1138</v>
      </c>
      <c r="R20" s="9">
        <v>5.424</v>
      </c>
      <c r="S20" s="10">
        <f>ROUND(R20*$A$1,0)</f>
        <v>1200</v>
      </c>
      <c r="T20" s="9">
        <v>5.643</v>
      </c>
      <c r="U20" s="10">
        <f>ROUND(T20*$A$1,0)</f>
        <v>1249</v>
      </c>
      <c r="V20" s="9">
        <v>5.955</v>
      </c>
      <c r="W20" s="11">
        <f>ROUND(V20*$A$1,0)</f>
        <v>1318</v>
      </c>
    </row>
    <row r="21" spans="1:23" ht="15.75" customHeight="1">
      <c r="A21" s="27" t="s">
        <v>15</v>
      </c>
      <c r="B21" s="13">
        <v>0</v>
      </c>
      <c r="C21" s="14"/>
      <c r="D21" s="15">
        <v>3.145</v>
      </c>
      <c r="E21" s="16">
        <f>ROUND(D21*$A$1,0)</f>
        <v>696</v>
      </c>
      <c r="F21" s="15">
        <v>3.206</v>
      </c>
      <c r="G21" s="16">
        <f>ROUND(F21*$A$1,0)</f>
        <v>710</v>
      </c>
      <c r="H21" s="15">
        <v>3.581</v>
      </c>
      <c r="I21" s="16">
        <f>ROUND(H21*$A$1,0)</f>
        <v>793</v>
      </c>
      <c r="J21" s="15">
        <v>3.638</v>
      </c>
      <c r="K21" s="16">
        <f>ROUND(J21*$A$1,0)</f>
        <v>805</v>
      </c>
      <c r="L21" s="15">
        <v>3.752</v>
      </c>
      <c r="M21" s="16">
        <f>ROUND(L21*$A$1,0)</f>
        <v>830</v>
      </c>
      <c r="N21" s="15">
        <v>3.923</v>
      </c>
      <c r="O21" s="16">
        <f>ROUND(N21*$A$1,0)</f>
        <v>868</v>
      </c>
      <c r="P21" s="15">
        <v>4.131</v>
      </c>
      <c r="Q21" s="16">
        <f>ROUND(P21*$A$1,0)</f>
        <v>914</v>
      </c>
      <c r="R21" s="15">
        <v>4.302</v>
      </c>
      <c r="S21" s="16">
        <f>ROUND(R21*$A$1,0)</f>
        <v>952</v>
      </c>
      <c r="T21" s="15">
        <v>4.563</v>
      </c>
      <c r="U21" s="16">
        <f>ROUND(T21*$A$1,0)</f>
        <v>1010</v>
      </c>
      <c r="V21" s="15">
        <v>4.767</v>
      </c>
      <c r="W21" s="17">
        <f>ROUND(V21*$A$1,0)</f>
        <v>1055</v>
      </c>
    </row>
    <row r="22" spans="1:23" ht="15.75" customHeight="1">
      <c r="A22" s="27" t="s">
        <v>16</v>
      </c>
      <c r="B22" s="13">
        <v>0</v>
      </c>
      <c r="C22" s="14"/>
      <c r="D22" s="15">
        <v>3.05</v>
      </c>
      <c r="E22" s="16">
        <f>ROUND(D22*$A$1,0)</f>
        <v>675</v>
      </c>
      <c r="F22" s="15">
        <v>3.073</v>
      </c>
      <c r="G22" s="16">
        <f>ROUND(F22*$A$1,0)</f>
        <v>680</v>
      </c>
      <c r="H22" s="15">
        <v>3.524</v>
      </c>
      <c r="I22" s="16">
        <f>ROUND(H22*$A$1,0)</f>
        <v>780</v>
      </c>
      <c r="J22" s="15">
        <v>3.581</v>
      </c>
      <c r="K22" s="16">
        <f>ROUND(J22*$A$1,0)</f>
        <v>793</v>
      </c>
      <c r="L22" s="15">
        <v>3.638</v>
      </c>
      <c r="M22" s="16">
        <f>ROUND(L22*$A$1,0)</f>
        <v>805</v>
      </c>
      <c r="N22" s="15">
        <v>3.837</v>
      </c>
      <c r="O22" s="16">
        <f>ROUND(N22*$A$1,0)</f>
        <v>849</v>
      </c>
      <c r="P22" s="15">
        <v>3.875</v>
      </c>
      <c r="Q22" s="16">
        <f>ROUND(P22*$A$1,0)</f>
        <v>858</v>
      </c>
      <c r="R22" s="15">
        <v>4.051</v>
      </c>
      <c r="S22" s="16">
        <f>ROUND(R22*$A$1,0)</f>
        <v>897</v>
      </c>
      <c r="T22" s="15">
        <v>4.231</v>
      </c>
      <c r="U22" s="16">
        <f>ROUND(T22*$A$1,0)</f>
        <v>936</v>
      </c>
      <c r="V22" s="15">
        <v>4.43</v>
      </c>
      <c r="W22" s="17">
        <f>ROUND(V22*$A$1,0)</f>
        <v>980</v>
      </c>
    </row>
    <row r="23" spans="1:23" ht="15.75" customHeight="1" thickBot="1">
      <c r="A23" s="28" t="s">
        <v>17</v>
      </c>
      <c r="B23" s="19">
        <v>2.941</v>
      </c>
      <c r="C23" s="20">
        <f>ROUND(B23*$A$1,0)</f>
        <v>651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3.714</v>
      </c>
      <c r="G25" s="10">
        <f>ROUND(F25*$A$1,0)</f>
        <v>822</v>
      </c>
      <c r="H25" s="9">
        <v>4.103</v>
      </c>
      <c r="I25" s="10">
        <f>ROUND(H25*$A$1,0)</f>
        <v>908</v>
      </c>
      <c r="J25" s="9">
        <v>4.291</v>
      </c>
      <c r="K25" s="10">
        <f>ROUND(J25*$A$1,0)</f>
        <v>950</v>
      </c>
      <c r="L25" s="9">
        <v>4.385</v>
      </c>
      <c r="M25" s="10">
        <f>ROUND(L25*$A$1,0)</f>
        <v>970</v>
      </c>
      <c r="N25" s="9">
        <v>4.688</v>
      </c>
      <c r="O25" s="10">
        <f>ROUND(N25*$A$1,0)</f>
        <v>1037</v>
      </c>
      <c r="P25" s="9">
        <v>4.954</v>
      </c>
      <c r="Q25" s="10">
        <f>ROUND(P25*$A$1,0)</f>
        <v>1096</v>
      </c>
      <c r="R25" s="9">
        <v>5.236</v>
      </c>
      <c r="S25" s="10">
        <f>ROUND(R25*$A$1,0)</f>
        <v>1159</v>
      </c>
      <c r="T25" s="9">
        <v>5.485</v>
      </c>
      <c r="U25" s="10">
        <f>ROUND(T25*$A$1,0)</f>
        <v>1214</v>
      </c>
      <c r="V25" s="9">
        <v>5.705</v>
      </c>
      <c r="W25" s="11">
        <f>ROUND(V25*$A$1,0)</f>
        <v>1263</v>
      </c>
    </row>
    <row r="26" spans="1:23" ht="15.75" customHeight="1">
      <c r="A26" s="27" t="s">
        <v>15</v>
      </c>
      <c r="B26" s="13">
        <v>0</v>
      </c>
      <c r="C26" s="14"/>
      <c r="D26" s="15">
        <v>3.088</v>
      </c>
      <c r="E26" s="16">
        <f>ROUND(D26*$A$1,0)</f>
        <v>683</v>
      </c>
      <c r="F26" s="15">
        <v>3.187</v>
      </c>
      <c r="G26" s="16">
        <f>ROUND(F26*$A$1,0)</f>
        <v>705</v>
      </c>
      <c r="H26" s="15">
        <v>3.538</v>
      </c>
      <c r="I26" s="16">
        <f>ROUND(H26*$A$1,0)</f>
        <v>783</v>
      </c>
      <c r="J26" s="15">
        <v>3.581</v>
      </c>
      <c r="K26" s="16">
        <f>ROUND(J26*$A$1,0)</f>
        <v>793</v>
      </c>
      <c r="L26" s="15">
        <v>3.657</v>
      </c>
      <c r="M26" s="16">
        <f>ROUND(L26*$A$1,0)</f>
        <v>809</v>
      </c>
      <c r="N26" s="15">
        <v>3.752</v>
      </c>
      <c r="O26" s="16">
        <f>ROUND(N26*$A$1,0)</f>
        <v>830</v>
      </c>
      <c r="P26" s="15">
        <v>3.984</v>
      </c>
      <c r="Q26" s="16">
        <f>ROUND(P26*$A$1,0)</f>
        <v>882</v>
      </c>
      <c r="R26" s="15">
        <v>4.15</v>
      </c>
      <c r="S26" s="16">
        <f>ROUND(R26*$A$1,0)</f>
        <v>918</v>
      </c>
      <c r="T26" s="15">
        <v>4.349</v>
      </c>
      <c r="U26" s="16">
        <f>ROUND(T26*$A$1,0)</f>
        <v>962</v>
      </c>
      <c r="V26" s="15">
        <v>4.596</v>
      </c>
      <c r="W26" s="17">
        <f>ROUND(V26*$A$1,0)</f>
        <v>1017</v>
      </c>
    </row>
    <row r="27" spans="1:23" ht="15.75" customHeight="1">
      <c r="A27" s="27" t="s">
        <v>16</v>
      </c>
      <c r="B27" s="13">
        <v>0</v>
      </c>
      <c r="C27" s="14"/>
      <c r="D27" s="15">
        <v>2.983</v>
      </c>
      <c r="E27" s="16">
        <f>ROUND(D27*$A$1,0)</f>
        <v>660</v>
      </c>
      <c r="F27" s="15">
        <v>3.007</v>
      </c>
      <c r="G27" s="16">
        <f>ROUND(F27*$A$1,0)</f>
        <v>665</v>
      </c>
      <c r="H27" s="15">
        <v>3.439</v>
      </c>
      <c r="I27" s="16">
        <f>ROUND(H27*$A$1,0)</f>
        <v>761</v>
      </c>
      <c r="J27" s="15">
        <v>3.481</v>
      </c>
      <c r="K27" s="16">
        <f>ROUND(J27*$A$1,0)</f>
        <v>770</v>
      </c>
      <c r="L27" s="15">
        <v>3.567</v>
      </c>
      <c r="M27" s="16">
        <f>ROUND(L27*$A$1,0)</f>
        <v>789</v>
      </c>
      <c r="N27" s="15">
        <v>3.695</v>
      </c>
      <c r="O27" s="16">
        <f>ROUND(N27*$A$1,0)</f>
        <v>818</v>
      </c>
      <c r="P27" s="15">
        <v>3.747</v>
      </c>
      <c r="Q27" s="16">
        <f>ROUND(P27*$A$1,0)</f>
        <v>829</v>
      </c>
      <c r="R27" s="15">
        <v>3.88</v>
      </c>
      <c r="S27" s="16">
        <f>ROUND(R27*$A$1,0)</f>
        <v>859</v>
      </c>
      <c r="T27" s="15">
        <v>4.117</v>
      </c>
      <c r="U27" s="16">
        <f>ROUND(T27*$A$1,0)</f>
        <v>911</v>
      </c>
      <c r="V27" s="15">
        <v>4.312</v>
      </c>
      <c r="W27" s="17">
        <f>ROUND(V27*$A$1,0)</f>
        <v>954</v>
      </c>
    </row>
    <row r="28" spans="1:23" ht="15.75" customHeight="1" thickBot="1">
      <c r="A28" s="28" t="s">
        <v>17</v>
      </c>
      <c r="B28" s="19">
        <v>2.936</v>
      </c>
      <c r="C28" s="20">
        <f>ROUND(B28*$A$1,0)</f>
        <v>650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37">
        <v>2.039</v>
      </c>
      <c r="C33" s="38">
        <f>ROUND(B33*$A$1,0)</f>
        <v>451</v>
      </c>
      <c r="D33" s="37">
        <v>2.11</v>
      </c>
      <c r="E33" s="38">
        <f>ROUND(D33*$A$1,0)</f>
        <v>467</v>
      </c>
      <c r="F33" s="37">
        <v>2.158</v>
      </c>
      <c r="G33" s="38">
        <f>ROUND(F33*$A$1,0)</f>
        <v>478</v>
      </c>
      <c r="H33" s="37">
        <v>2.561</v>
      </c>
      <c r="I33" s="38">
        <f>ROUND(H33*$A$1,0)</f>
        <v>567</v>
      </c>
      <c r="J33" s="37">
        <v>2.609</v>
      </c>
      <c r="K33" s="38">
        <f>ROUND(J33*$A$1,0)</f>
        <v>577</v>
      </c>
      <c r="L33" s="37">
        <v>2.656</v>
      </c>
      <c r="M33" s="38">
        <f>ROUND(L33*$A$1,0)</f>
        <v>588</v>
      </c>
      <c r="N33" s="37">
        <v>2.703</v>
      </c>
      <c r="O33" s="38">
        <f>ROUND(N33*$A$1,0)</f>
        <v>598</v>
      </c>
      <c r="P33" s="37">
        <v>2.751</v>
      </c>
      <c r="Q33" s="38">
        <f>ROUND(P33*$A$1,0)</f>
        <v>609</v>
      </c>
      <c r="R33" s="37">
        <v>2.798</v>
      </c>
      <c r="S33" s="38">
        <f>ROUND(R33*$A$1,0)</f>
        <v>619</v>
      </c>
      <c r="T33" s="37">
        <v>2.893</v>
      </c>
      <c r="U33" s="38">
        <f>ROUND(T33*$A$1,0)</f>
        <v>640</v>
      </c>
      <c r="V33" s="37">
        <v>3.045</v>
      </c>
      <c r="W33" s="39">
        <f>ROUND(V33*$A$1,0)</f>
        <v>674</v>
      </c>
    </row>
  </sheetData>
  <sheetProtection sheet="1" objects="1" scenarios="1" selectLockedCells="1" selectUnlockedCells="1"/>
  <mergeCells count="19"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  <mergeCell ref="A9:W9"/>
    <mergeCell ref="A14:W14"/>
    <mergeCell ref="A19:W19"/>
    <mergeCell ref="A2:A3"/>
    <mergeCell ref="B3:C3"/>
    <mergeCell ref="D3:E3"/>
    <mergeCell ref="F3:G3"/>
    <mergeCell ref="H3:I3"/>
    <mergeCell ref="J3:K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8">
    <pageSetUpPr fitToPage="1"/>
  </sheetPr>
  <dimension ref="A1:W33"/>
  <sheetViews>
    <sheetView showGridLines="0" zoomScale="88" zoomScaleNormal="88" workbookViewId="0" topLeftCell="A1">
      <selection activeCell="L1" sqref="L1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00390625" style="2" customWidth="1"/>
    <col min="4" max="4" width="6.140625" style="5" bestFit="1" customWidth="1"/>
    <col min="5" max="5" width="4.57421875" style="5" bestFit="1" customWidth="1"/>
    <col min="6" max="6" width="6.140625" style="5" bestFit="1" customWidth="1"/>
    <col min="7" max="7" width="5.71093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225.733</v>
      </c>
      <c r="B1" s="3"/>
      <c r="C1" s="40" t="s">
        <v>30</v>
      </c>
      <c r="D1" s="4"/>
      <c r="E1" s="4"/>
      <c r="L1" s="42" t="s">
        <v>122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4.722</v>
      </c>
      <c r="G5" s="10">
        <f>ROUND(F5*$A$1,0)</f>
        <v>1066</v>
      </c>
      <c r="H5" s="9">
        <v>5.373</v>
      </c>
      <c r="I5" s="10">
        <f>ROUND(H5*$A$1,0)</f>
        <v>1213</v>
      </c>
      <c r="J5" s="9">
        <v>5.593</v>
      </c>
      <c r="K5" s="10">
        <f>ROUND(J5*$A$1,0)</f>
        <v>1263</v>
      </c>
      <c r="L5" s="9">
        <v>5.718</v>
      </c>
      <c r="M5" s="10">
        <f>ROUND(L5*$A$1,0)</f>
        <v>1291</v>
      </c>
      <c r="N5" s="9">
        <v>6.031</v>
      </c>
      <c r="O5" s="10">
        <f>ROUND(N5*$A$1,0)</f>
        <v>1361</v>
      </c>
      <c r="P5" s="9">
        <v>6.308</v>
      </c>
      <c r="Q5" s="10">
        <f>ROUND(P5*$A$1,0)</f>
        <v>1424</v>
      </c>
      <c r="R5" s="9">
        <v>6.62</v>
      </c>
      <c r="S5" s="10">
        <f>ROUND(R5*$A$1,0)</f>
        <v>1494</v>
      </c>
      <c r="T5" s="9">
        <v>6.965</v>
      </c>
      <c r="U5" s="10">
        <f>ROUND(T5*$A$1,0)</f>
        <v>1572</v>
      </c>
      <c r="V5" s="9">
        <v>7.315</v>
      </c>
      <c r="W5" s="11">
        <f>ROUND(V5*$A$1,0)</f>
        <v>1651</v>
      </c>
    </row>
    <row r="6" spans="1:23" ht="15.75" customHeight="1">
      <c r="A6" s="27" t="s">
        <v>15</v>
      </c>
      <c r="B6" s="13">
        <v>0</v>
      </c>
      <c r="C6" s="14"/>
      <c r="D6" s="15">
        <v>3.605</v>
      </c>
      <c r="E6" s="16">
        <f>ROUND(D6*$A$1,0)</f>
        <v>814</v>
      </c>
      <c r="F6" s="15">
        <v>3.676</v>
      </c>
      <c r="G6" s="16">
        <f>ROUND(F6*$A$1,0)</f>
        <v>830</v>
      </c>
      <c r="H6" s="15">
        <v>4.191</v>
      </c>
      <c r="I6" s="16">
        <f>ROUND(H6*$A$1,0)</f>
        <v>946</v>
      </c>
      <c r="J6" s="15">
        <v>4.276</v>
      </c>
      <c r="K6" s="16">
        <f>ROUND(J6*$A$1,0)</f>
        <v>965</v>
      </c>
      <c r="L6" s="15">
        <v>4.447</v>
      </c>
      <c r="M6" s="16">
        <f>ROUND(L6*$A$1,0)</f>
        <v>1004</v>
      </c>
      <c r="N6" s="15">
        <v>4.679</v>
      </c>
      <c r="O6" s="16">
        <f>ROUND(N6*$A$1,0)</f>
        <v>1056</v>
      </c>
      <c r="P6" s="15">
        <v>4.916</v>
      </c>
      <c r="Q6" s="16">
        <f>ROUND(P6*$A$1,0)</f>
        <v>1110</v>
      </c>
      <c r="R6" s="15">
        <v>5.092</v>
      </c>
      <c r="S6" s="16">
        <f>ROUND(R6*$A$1,0)</f>
        <v>1149</v>
      </c>
      <c r="T6" s="15">
        <v>5.32</v>
      </c>
      <c r="U6" s="16">
        <f>ROUND(T6*$A$1,0)</f>
        <v>1201</v>
      </c>
      <c r="V6" s="15">
        <v>5.542</v>
      </c>
      <c r="W6" s="17">
        <f>ROUND(V6*$A$1,0)</f>
        <v>1251</v>
      </c>
    </row>
    <row r="7" spans="1:23" ht="15.75" customHeight="1">
      <c r="A7" s="27" t="s">
        <v>16</v>
      </c>
      <c r="B7" s="13">
        <v>0</v>
      </c>
      <c r="C7" s="14"/>
      <c r="D7" s="15">
        <v>3.462</v>
      </c>
      <c r="E7" s="10">
        <f>ROUND(D7*$A$1,0)</f>
        <v>781</v>
      </c>
      <c r="F7" s="15">
        <v>3.505</v>
      </c>
      <c r="G7" s="16">
        <f>ROUND(F7*$A$1,0)</f>
        <v>791</v>
      </c>
      <c r="H7" s="15">
        <v>3.977</v>
      </c>
      <c r="I7" s="16">
        <f>ROUND(H7*$A$1,0)</f>
        <v>898</v>
      </c>
      <c r="J7" s="15">
        <v>4.034</v>
      </c>
      <c r="K7" s="16">
        <f>ROUND(J7*$A$1,0)</f>
        <v>911</v>
      </c>
      <c r="L7" s="15">
        <v>4.148</v>
      </c>
      <c r="M7" s="16">
        <f>ROUND(L7*$A$1,0)</f>
        <v>936</v>
      </c>
      <c r="N7" s="15">
        <v>4.466</v>
      </c>
      <c r="O7" s="16">
        <f>ROUND(N7*$A$1,0)</f>
        <v>1008</v>
      </c>
      <c r="P7" s="15">
        <v>4.598</v>
      </c>
      <c r="Q7" s="16">
        <f>ROUND(P7*$A$1,0)</f>
        <v>1038</v>
      </c>
      <c r="R7" s="15">
        <v>4.831</v>
      </c>
      <c r="S7" s="16">
        <f>ROUND(R7*$A$1,0)</f>
        <v>1091</v>
      </c>
      <c r="T7" s="15">
        <v>5.049</v>
      </c>
      <c r="U7" s="16">
        <f>ROUND(T7*$A$1,0)</f>
        <v>1140</v>
      </c>
      <c r="V7" s="15">
        <v>5.263</v>
      </c>
      <c r="W7" s="17">
        <f>ROUND(V7*$A$1,0)</f>
        <v>1188</v>
      </c>
    </row>
    <row r="8" spans="1:23" ht="15.75" customHeight="1" thickBot="1">
      <c r="A8" s="28" t="s">
        <v>17</v>
      </c>
      <c r="B8" s="19">
        <v>3.439</v>
      </c>
      <c r="C8" s="20">
        <f>ROUND(B8*$A$1,0)</f>
        <v>776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4.043</v>
      </c>
      <c r="G10" s="10">
        <f>ROUND(F10*$A$1,0)</f>
        <v>913</v>
      </c>
      <c r="H10" s="9">
        <v>4.51</v>
      </c>
      <c r="I10" s="10">
        <f>ROUND(H10*$A$1,0)</f>
        <v>1018</v>
      </c>
      <c r="J10" s="9">
        <v>4.682</v>
      </c>
      <c r="K10" s="10">
        <f>ROUND(J10*$A$1,0)</f>
        <v>1057</v>
      </c>
      <c r="L10" s="9">
        <v>4.808</v>
      </c>
      <c r="M10" s="10">
        <f>ROUND(L10*$A$1,0)</f>
        <v>1085</v>
      </c>
      <c r="N10" s="9">
        <v>5.063</v>
      </c>
      <c r="O10" s="10">
        <f>ROUND(N10*$A$1,0)</f>
        <v>1143</v>
      </c>
      <c r="P10" s="9">
        <v>5.376</v>
      </c>
      <c r="Q10" s="10">
        <f>ROUND(P10*$A$1,0)</f>
        <v>1214</v>
      </c>
      <c r="R10" s="9">
        <v>5.595</v>
      </c>
      <c r="S10" s="10">
        <f>ROUND(R10*$A$1,0)</f>
        <v>1263</v>
      </c>
      <c r="T10" s="9">
        <v>5.877</v>
      </c>
      <c r="U10" s="10">
        <f>ROUND(T10*$A$1,0)</f>
        <v>1327</v>
      </c>
      <c r="V10" s="9">
        <v>6.19</v>
      </c>
      <c r="W10" s="11">
        <f>ROUND(V10*$A$1,0)</f>
        <v>1397</v>
      </c>
    </row>
    <row r="11" spans="1:23" ht="15.75" customHeight="1">
      <c r="A11" s="27" t="s">
        <v>15</v>
      </c>
      <c r="B11" s="13">
        <v>0</v>
      </c>
      <c r="C11" s="14"/>
      <c r="D11" s="15">
        <v>3.306</v>
      </c>
      <c r="E11" s="16">
        <f>ROUND(D11*$A$1,0)</f>
        <v>746</v>
      </c>
      <c r="F11" s="15">
        <v>3.372</v>
      </c>
      <c r="G11" s="16">
        <f>ROUND(F11*$A$1,0)</f>
        <v>761</v>
      </c>
      <c r="H11" s="15">
        <v>3.794</v>
      </c>
      <c r="I11" s="16">
        <f>ROUND(H11*$A$1,0)</f>
        <v>856</v>
      </c>
      <c r="J11" s="15">
        <v>3.965</v>
      </c>
      <c r="K11" s="16">
        <f>ROUND(J11*$A$1,0)</f>
        <v>895</v>
      </c>
      <c r="L11" s="15">
        <v>4.051</v>
      </c>
      <c r="M11" s="16">
        <f>ROUND(L11*$A$1,0)</f>
        <v>914</v>
      </c>
      <c r="N11" s="15">
        <v>4.326</v>
      </c>
      <c r="O11" s="16">
        <f>ROUND(N11*$A$1,0)</f>
        <v>977</v>
      </c>
      <c r="P11" s="15">
        <v>4.532</v>
      </c>
      <c r="Q11" s="16">
        <f>ROUND(P11*$A$1,0)</f>
        <v>1023</v>
      </c>
      <c r="R11" s="15">
        <v>4.762</v>
      </c>
      <c r="S11" s="16">
        <f>ROUND(R11*$A$1,0)</f>
        <v>1075</v>
      </c>
      <c r="T11" s="15">
        <v>4.99</v>
      </c>
      <c r="U11" s="16">
        <f>ROUND(T11*$A$1,0)</f>
        <v>1126</v>
      </c>
      <c r="V11" s="15">
        <v>5.18</v>
      </c>
      <c r="W11" s="17">
        <f>ROUND(V11*$A$1,0)</f>
        <v>1169</v>
      </c>
    </row>
    <row r="12" spans="1:23" ht="15.75" customHeight="1">
      <c r="A12" s="27" t="s">
        <v>16</v>
      </c>
      <c r="B12" s="13">
        <v>0</v>
      </c>
      <c r="C12" s="14"/>
      <c r="D12" s="15">
        <v>3.296</v>
      </c>
      <c r="E12" s="16">
        <f>ROUND(D12*$A$1,0)</f>
        <v>744</v>
      </c>
      <c r="F12" s="15">
        <v>3.32</v>
      </c>
      <c r="G12" s="16">
        <f>ROUND(F12*$A$1,0)</f>
        <v>749</v>
      </c>
      <c r="H12" s="15">
        <v>3.652</v>
      </c>
      <c r="I12" s="16">
        <f>ROUND(H12*$A$1,0)</f>
        <v>824</v>
      </c>
      <c r="J12" s="15">
        <v>3.709</v>
      </c>
      <c r="K12" s="16">
        <f>ROUND(J12*$A$1,0)</f>
        <v>837</v>
      </c>
      <c r="L12" s="15">
        <v>3.794</v>
      </c>
      <c r="M12" s="16">
        <f>ROUND(L12*$A$1,0)</f>
        <v>856</v>
      </c>
      <c r="N12" s="15">
        <v>3.908</v>
      </c>
      <c r="O12" s="16">
        <f>ROUND(N12*$A$1,0)</f>
        <v>882</v>
      </c>
      <c r="P12" s="15">
        <v>4.06</v>
      </c>
      <c r="Q12" s="16">
        <f>ROUND(P12*$A$1,0)</f>
        <v>916</v>
      </c>
      <c r="R12" s="15">
        <v>4.236</v>
      </c>
      <c r="S12" s="16">
        <f>ROUND(R12*$A$1,0)</f>
        <v>956</v>
      </c>
      <c r="T12" s="15">
        <v>4.416</v>
      </c>
      <c r="U12" s="16">
        <f>ROUND(T12*$A$1,0)</f>
        <v>997</v>
      </c>
      <c r="V12" s="15">
        <v>4.7</v>
      </c>
      <c r="W12" s="17">
        <f>ROUND(V12*$A$1,0)</f>
        <v>1061</v>
      </c>
    </row>
    <row r="13" spans="1:23" ht="15.75" customHeight="1" thickBot="1">
      <c r="A13" s="28" t="s">
        <v>17</v>
      </c>
      <c r="B13" s="19">
        <v>3.273</v>
      </c>
      <c r="C13" s="20">
        <f>ROUND(B13*$A$1,0)</f>
        <v>739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3.965</v>
      </c>
      <c r="G15" s="10">
        <f>ROUND(F15*$A$1,0)</f>
        <v>895</v>
      </c>
      <c r="H15" s="9">
        <v>4.431</v>
      </c>
      <c r="I15" s="10">
        <f>ROUND(H15*$A$1,0)</f>
        <v>1000</v>
      </c>
      <c r="J15" s="9">
        <v>4.604</v>
      </c>
      <c r="K15" s="10">
        <f>ROUND(J15*$A$1,0)</f>
        <v>1039</v>
      </c>
      <c r="L15" s="9">
        <v>4.73</v>
      </c>
      <c r="M15" s="10">
        <f>ROUND(L15*$A$1,0)</f>
        <v>1068</v>
      </c>
      <c r="N15" s="9">
        <v>4.985</v>
      </c>
      <c r="O15" s="10">
        <f>ROUND(N15*$A$1,0)</f>
        <v>1125</v>
      </c>
      <c r="P15" s="9">
        <v>5.298</v>
      </c>
      <c r="Q15" s="10">
        <f>ROUND(P15*$A$1,0)</f>
        <v>1196</v>
      </c>
      <c r="R15" s="9">
        <v>5.517</v>
      </c>
      <c r="S15" s="10">
        <f>ROUND(R15*$A$1,0)</f>
        <v>1245</v>
      </c>
      <c r="T15" s="9">
        <v>5.799</v>
      </c>
      <c r="U15" s="10">
        <f>ROUND(T15*$A$1,0)</f>
        <v>1309</v>
      </c>
      <c r="V15" s="9">
        <v>6.112</v>
      </c>
      <c r="W15" s="11">
        <f>ROUND(V15*$A$1,0)</f>
        <v>1380</v>
      </c>
    </row>
    <row r="16" spans="1:23" ht="15.75" customHeight="1">
      <c r="A16" s="27" t="s">
        <v>15</v>
      </c>
      <c r="B16" s="13">
        <v>0</v>
      </c>
      <c r="C16" s="14"/>
      <c r="D16" s="15">
        <v>3.244</v>
      </c>
      <c r="E16" s="16">
        <f>ROUND(D16*$A$1,0)</f>
        <v>732</v>
      </c>
      <c r="F16" s="15">
        <v>3.277</v>
      </c>
      <c r="G16" s="16">
        <f>ROUND(F16*$A$1,0)</f>
        <v>740</v>
      </c>
      <c r="H16" s="15">
        <v>3.695</v>
      </c>
      <c r="I16" s="16">
        <f>ROUND(H16*$A$1,0)</f>
        <v>834</v>
      </c>
      <c r="J16" s="15">
        <v>3.752</v>
      </c>
      <c r="K16" s="16">
        <f>ROUND(J16*$A$1,0)</f>
        <v>847</v>
      </c>
      <c r="L16" s="15">
        <v>3.923</v>
      </c>
      <c r="M16" s="16">
        <f>ROUND(L16*$A$1,0)</f>
        <v>886</v>
      </c>
      <c r="N16" s="15">
        <v>4.093</v>
      </c>
      <c r="O16" s="16">
        <f>ROUND(N16*$A$1,0)</f>
        <v>924</v>
      </c>
      <c r="P16" s="15">
        <v>4.302</v>
      </c>
      <c r="Q16" s="16">
        <f>ROUND(P16*$A$1,0)</f>
        <v>971</v>
      </c>
      <c r="R16" s="15">
        <v>4.506</v>
      </c>
      <c r="S16" s="16">
        <f>ROUND(R16*$A$1,0)</f>
        <v>1017</v>
      </c>
      <c r="T16" s="15">
        <v>4.734</v>
      </c>
      <c r="U16" s="16">
        <f>ROUND(T16*$A$1,0)</f>
        <v>1069</v>
      </c>
      <c r="V16" s="15">
        <v>4.938</v>
      </c>
      <c r="W16" s="17">
        <f>ROUND(V16*$A$1,0)</f>
        <v>1115</v>
      </c>
    </row>
    <row r="17" spans="1:23" ht="15.75" customHeight="1">
      <c r="A17" s="27" t="s">
        <v>16</v>
      </c>
      <c r="B17" s="13">
        <v>0</v>
      </c>
      <c r="C17" s="14"/>
      <c r="D17" s="15">
        <v>3.092</v>
      </c>
      <c r="E17" s="16">
        <f>ROUND(D17*$A$1,0)</f>
        <v>698</v>
      </c>
      <c r="F17" s="15">
        <v>3.13</v>
      </c>
      <c r="G17" s="16">
        <f>ROUND(F17*$A$1,0)</f>
        <v>707</v>
      </c>
      <c r="H17" s="15">
        <v>3.581</v>
      </c>
      <c r="I17" s="16">
        <f>ROUND(H17*$A$1,0)</f>
        <v>808</v>
      </c>
      <c r="J17" s="15">
        <v>3.638</v>
      </c>
      <c r="K17" s="16">
        <f>ROUND(J17*$A$1,0)</f>
        <v>821</v>
      </c>
      <c r="L17" s="15">
        <v>3.723</v>
      </c>
      <c r="M17" s="16">
        <f>ROUND(L17*$A$1,0)</f>
        <v>840</v>
      </c>
      <c r="N17" s="15">
        <v>3.923</v>
      </c>
      <c r="O17" s="16">
        <f>ROUND(N17*$A$1,0)</f>
        <v>886</v>
      </c>
      <c r="P17" s="15">
        <v>3.989</v>
      </c>
      <c r="Q17" s="16">
        <f>ROUND(P17*$A$1,0)</f>
        <v>900</v>
      </c>
      <c r="R17" s="15">
        <v>4.141</v>
      </c>
      <c r="S17" s="16">
        <f>ROUND(R17*$A$1,0)</f>
        <v>935</v>
      </c>
      <c r="T17" s="15">
        <v>4.373</v>
      </c>
      <c r="U17" s="16">
        <f>ROUND(T17*$A$1,0)</f>
        <v>987</v>
      </c>
      <c r="V17" s="15">
        <v>4.601</v>
      </c>
      <c r="W17" s="17">
        <f>ROUND(V17*$A$1,0)</f>
        <v>1039</v>
      </c>
    </row>
    <row r="18" spans="1:23" ht="15.75" customHeight="1" thickBot="1">
      <c r="A18" s="28" t="s">
        <v>17</v>
      </c>
      <c r="B18" s="19">
        <v>3.035</v>
      </c>
      <c r="C18" s="20">
        <f>ROUND(B18*$A$1,0)</f>
        <v>685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3.84</v>
      </c>
      <c r="G20" s="10">
        <f>ROUND(F20*$A$1,0)</f>
        <v>867</v>
      </c>
      <c r="H20" s="9">
        <v>4.291</v>
      </c>
      <c r="I20" s="10">
        <f>ROUND(H20*$A$1,0)</f>
        <v>969</v>
      </c>
      <c r="J20" s="9">
        <v>4.416</v>
      </c>
      <c r="K20" s="10">
        <f>ROUND(J20*$A$1,0)</f>
        <v>997</v>
      </c>
      <c r="L20" s="9">
        <v>4.578</v>
      </c>
      <c r="M20" s="10">
        <f>ROUND(L20*$A$1,0)</f>
        <v>1033</v>
      </c>
      <c r="N20" s="9">
        <v>4.859</v>
      </c>
      <c r="O20" s="10">
        <f>ROUND(N20*$A$1,0)</f>
        <v>1097</v>
      </c>
      <c r="P20" s="9">
        <v>5.141</v>
      </c>
      <c r="Q20" s="10">
        <f>ROUND(P20*$A$1,0)</f>
        <v>1160</v>
      </c>
      <c r="R20" s="9">
        <v>5.424</v>
      </c>
      <c r="S20" s="10">
        <f>ROUND(R20*$A$1,0)</f>
        <v>1224</v>
      </c>
      <c r="T20" s="9">
        <v>5.643</v>
      </c>
      <c r="U20" s="10">
        <f>ROUND(T20*$A$1,0)</f>
        <v>1274</v>
      </c>
      <c r="V20" s="9">
        <v>5.955</v>
      </c>
      <c r="W20" s="11">
        <f>ROUND(V20*$A$1,0)</f>
        <v>1344</v>
      </c>
    </row>
    <row r="21" spans="1:23" ht="15.75" customHeight="1">
      <c r="A21" s="27" t="s">
        <v>15</v>
      </c>
      <c r="B21" s="13">
        <v>0</v>
      </c>
      <c r="C21" s="14"/>
      <c r="D21" s="15">
        <v>3.145</v>
      </c>
      <c r="E21" s="16">
        <f>ROUND(D21*$A$1,0)</f>
        <v>710</v>
      </c>
      <c r="F21" s="15">
        <v>3.206</v>
      </c>
      <c r="G21" s="16">
        <f>ROUND(F21*$A$1,0)</f>
        <v>724</v>
      </c>
      <c r="H21" s="15">
        <v>3.581</v>
      </c>
      <c r="I21" s="16">
        <f>ROUND(H21*$A$1,0)</f>
        <v>808</v>
      </c>
      <c r="J21" s="15">
        <v>3.638</v>
      </c>
      <c r="K21" s="16">
        <f>ROUND(J21*$A$1,0)</f>
        <v>821</v>
      </c>
      <c r="L21" s="15">
        <v>3.752</v>
      </c>
      <c r="M21" s="16">
        <f>ROUND(L21*$A$1,0)</f>
        <v>847</v>
      </c>
      <c r="N21" s="15">
        <v>3.923</v>
      </c>
      <c r="O21" s="16">
        <f>ROUND(N21*$A$1,0)</f>
        <v>886</v>
      </c>
      <c r="P21" s="15">
        <v>4.131</v>
      </c>
      <c r="Q21" s="16">
        <f>ROUND(P21*$A$1,0)</f>
        <v>933</v>
      </c>
      <c r="R21" s="15">
        <v>4.302</v>
      </c>
      <c r="S21" s="16">
        <f>ROUND(R21*$A$1,0)</f>
        <v>971</v>
      </c>
      <c r="T21" s="15">
        <v>4.563</v>
      </c>
      <c r="U21" s="16">
        <f>ROUND(T21*$A$1,0)</f>
        <v>1030</v>
      </c>
      <c r="V21" s="15">
        <v>4.767</v>
      </c>
      <c r="W21" s="17">
        <f>ROUND(V21*$A$1,0)</f>
        <v>1076</v>
      </c>
    </row>
    <row r="22" spans="1:23" ht="15.75" customHeight="1">
      <c r="A22" s="27" t="s">
        <v>16</v>
      </c>
      <c r="B22" s="13">
        <v>0</v>
      </c>
      <c r="C22" s="14"/>
      <c r="D22" s="15">
        <v>3.05</v>
      </c>
      <c r="E22" s="16">
        <f>ROUND(D22*$A$1,0)</f>
        <v>688</v>
      </c>
      <c r="F22" s="15">
        <v>3.073</v>
      </c>
      <c r="G22" s="16">
        <f>ROUND(F22*$A$1,0)</f>
        <v>694</v>
      </c>
      <c r="H22" s="15">
        <v>3.524</v>
      </c>
      <c r="I22" s="16">
        <f>ROUND(H22*$A$1,0)</f>
        <v>795</v>
      </c>
      <c r="J22" s="15">
        <v>3.581</v>
      </c>
      <c r="K22" s="16">
        <f>ROUND(J22*$A$1,0)</f>
        <v>808</v>
      </c>
      <c r="L22" s="15">
        <v>3.638</v>
      </c>
      <c r="M22" s="16">
        <f>ROUND(L22*$A$1,0)</f>
        <v>821</v>
      </c>
      <c r="N22" s="15">
        <v>3.837</v>
      </c>
      <c r="O22" s="16">
        <f>ROUND(N22*$A$1,0)</f>
        <v>866</v>
      </c>
      <c r="P22" s="15">
        <v>3.875</v>
      </c>
      <c r="Q22" s="16">
        <f>ROUND(P22*$A$1,0)</f>
        <v>875</v>
      </c>
      <c r="R22" s="15">
        <v>4.051</v>
      </c>
      <c r="S22" s="16">
        <f>ROUND(R22*$A$1,0)</f>
        <v>914</v>
      </c>
      <c r="T22" s="15">
        <v>4.231</v>
      </c>
      <c r="U22" s="16">
        <f>ROUND(T22*$A$1,0)</f>
        <v>955</v>
      </c>
      <c r="V22" s="15">
        <v>4.43</v>
      </c>
      <c r="W22" s="17">
        <f>ROUND(V22*$A$1,0)</f>
        <v>1000</v>
      </c>
    </row>
    <row r="23" spans="1:23" ht="15.75" customHeight="1" thickBot="1">
      <c r="A23" s="28" t="s">
        <v>17</v>
      </c>
      <c r="B23" s="19">
        <v>2.941</v>
      </c>
      <c r="C23" s="20">
        <f>ROUND(B23*$A$1,0)</f>
        <v>664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3.714</v>
      </c>
      <c r="G25" s="10">
        <f>ROUND(F25*$A$1,0)</f>
        <v>838</v>
      </c>
      <c r="H25" s="9">
        <v>4.103</v>
      </c>
      <c r="I25" s="10">
        <f>ROUND(H25*$A$1,0)</f>
        <v>926</v>
      </c>
      <c r="J25" s="9">
        <v>4.291</v>
      </c>
      <c r="K25" s="10">
        <f>ROUND(J25*$A$1,0)</f>
        <v>969</v>
      </c>
      <c r="L25" s="9">
        <v>4.385</v>
      </c>
      <c r="M25" s="10">
        <f>ROUND(L25*$A$1,0)</f>
        <v>990</v>
      </c>
      <c r="N25" s="9">
        <v>4.688</v>
      </c>
      <c r="O25" s="10">
        <f>ROUND(N25*$A$1,0)</f>
        <v>1058</v>
      </c>
      <c r="P25" s="9">
        <v>4.954</v>
      </c>
      <c r="Q25" s="10">
        <f>ROUND(P25*$A$1,0)</f>
        <v>1118</v>
      </c>
      <c r="R25" s="9">
        <v>5.236</v>
      </c>
      <c r="S25" s="10">
        <f>ROUND(R25*$A$1,0)</f>
        <v>1182</v>
      </c>
      <c r="T25" s="9">
        <v>5.485</v>
      </c>
      <c r="U25" s="10">
        <f>ROUND(T25*$A$1,0)</f>
        <v>1238</v>
      </c>
      <c r="V25" s="9">
        <v>5.705</v>
      </c>
      <c r="W25" s="11">
        <f>ROUND(V25*$A$1,0)</f>
        <v>1288</v>
      </c>
    </row>
    <row r="26" spans="1:23" ht="15.75" customHeight="1">
      <c r="A26" s="27" t="s">
        <v>15</v>
      </c>
      <c r="B26" s="13">
        <v>0</v>
      </c>
      <c r="C26" s="14"/>
      <c r="D26" s="15">
        <v>3.088</v>
      </c>
      <c r="E26" s="16">
        <f>ROUND(D26*$A$1,0)</f>
        <v>697</v>
      </c>
      <c r="F26" s="15">
        <v>3.187</v>
      </c>
      <c r="G26" s="16">
        <f>ROUND(F26*$A$1,0)</f>
        <v>719</v>
      </c>
      <c r="H26" s="15">
        <v>3.538</v>
      </c>
      <c r="I26" s="16">
        <f>ROUND(H26*$A$1,0)</f>
        <v>799</v>
      </c>
      <c r="J26" s="15">
        <v>3.581</v>
      </c>
      <c r="K26" s="16">
        <f>ROUND(J26*$A$1,0)</f>
        <v>808</v>
      </c>
      <c r="L26" s="15">
        <v>3.657</v>
      </c>
      <c r="M26" s="16">
        <f>ROUND(L26*$A$1,0)</f>
        <v>826</v>
      </c>
      <c r="N26" s="15">
        <v>3.752</v>
      </c>
      <c r="O26" s="16">
        <f>ROUND(N26*$A$1,0)</f>
        <v>847</v>
      </c>
      <c r="P26" s="15">
        <v>3.984</v>
      </c>
      <c r="Q26" s="16">
        <f>ROUND(P26*$A$1,0)</f>
        <v>899</v>
      </c>
      <c r="R26" s="15">
        <v>4.15</v>
      </c>
      <c r="S26" s="16">
        <f>ROUND(R26*$A$1,0)</f>
        <v>937</v>
      </c>
      <c r="T26" s="15">
        <v>4.349</v>
      </c>
      <c r="U26" s="16">
        <f>ROUND(T26*$A$1,0)</f>
        <v>982</v>
      </c>
      <c r="V26" s="15">
        <v>4.596</v>
      </c>
      <c r="W26" s="17">
        <f>ROUND(V26*$A$1,0)</f>
        <v>1037</v>
      </c>
    </row>
    <row r="27" spans="1:23" ht="15.75" customHeight="1">
      <c r="A27" s="27" t="s">
        <v>16</v>
      </c>
      <c r="B27" s="13">
        <v>0</v>
      </c>
      <c r="C27" s="14"/>
      <c r="D27" s="15">
        <v>2.983</v>
      </c>
      <c r="E27" s="16">
        <f>ROUND(D27*$A$1,0)</f>
        <v>673</v>
      </c>
      <c r="F27" s="15">
        <v>3.007</v>
      </c>
      <c r="G27" s="16">
        <f>ROUND(F27*$A$1,0)</f>
        <v>679</v>
      </c>
      <c r="H27" s="15">
        <v>3.439</v>
      </c>
      <c r="I27" s="16">
        <f>ROUND(H27*$A$1,0)</f>
        <v>776</v>
      </c>
      <c r="J27" s="15">
        <v>3.481</v>
      </c>
      <c r="K27" s="16">
        <f>ROUND(J27*$A$1,0)</f>
        <v>786</v>
      </c>
      <c r="L27" s="15">
        <v>3.567</v>
      </c>
      <c r="M27" s="16">
        <f>ROUND(L27*$A$1,0)</f>
        <v>805</v>
      </c>
      <c r="N27" s="15">
        <v>3.695</v>
      </c>
      <c r="O27" s="16">
        <f>ROUND(N27*$A$1,0)</f>
        <v>834</v>
      </c>
      <c r="P27" s="15">
        <v>3.747</v>
      </c>
      <c r="Q27" s="16">
        <f>ROUND(P27*$A$1,0)</f>
        <v>846</v>
      </c>
      <c r="R27" s="15">
        <v>3.88</v>
      </c>
      <c r="S27" s="16">
        <f>ROUND(R27*$A$1,0)</f>
        <v>876</v>
      </c>
      <c r="T27" s="15">
        <v>4.117</v>
      </c>
      <c r="U27" s="16">
        <f>ROUND(T27*$A$1,0)</f>
        <v>929</v>
      </c>
      <c r="V27" s="15">
        <v>4.312</v>
      </c>
      <c r="W27" s="17">
        <f>ROUND(V27*$A$1,0)</f>
        <v>973</v>
      </c>
    </row>
    <row r="28" spans="1:23" ht="15.75" customHeight="1" thickBot="1">
      <c r="A28" s="28" t="s">
        <v>17</v>
      </c>
      <c r="B28" s="19">
        <v>2.936</v>
      </c>
      <c r="C28" s="20">
        <f>ROUND(B28*$A$1,0)</f>
        <v>663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37">
        <v>2.039</v>
      </c>
      <c r="C33" s="38">
        <f>ROUND(B33*$A$1,0)</f>
        <v>460</v>
      </c>
      <c r="D33" s="37">
        <v>2.11</v>
      </c>
      <c r="E33" s="38">
        <f>ROUND(D33*$A$1,0)</f>
        <v>476</v>
      </c>
      <c r="F33" s="37">
        <v>2.158</v>
      </c>
      <c r="G33" s="38">
        <f>ROUND(F33*$A$1,0)</f>
        <v>487</v>
      </c>
      <c r="H33" s="37">
        <v>2.561</v>
      </c>
      <c r="I33" s="38">
        <f>ROUND(H33*$A$1,0)</f>
        <v>578</v>
      </c>
      <c r="J33" s="37">
        <v>2.609</v>
      </c>
      <c r="K33" s="38">
        <f>ROUND(J33*$A$1,0)</f>
        <v>589</v>
      </c>
      <c r="L33" s="37">
        <v>2.656</v>
      </c>
      <c r="M33" s="38">
        <f>ROUND(L33*$A$1,0)</f>
        <v>600</v>
      </c>
      <c r="N33" s="37">
        <v>2.703</v>
      </c>
      <c r="O33" s="38">
        <f>ROUND(N33*$A$1,0)</f>
        <v>610</v>
      </c>
      <c r="P33" s="37">
        <v>2.751</v>
      </c>
      <c r="Q33" s="38">
        <f>ROUND(P33*$A$1,0)</f>
        <v>621</v>
      </c>
      <c r="R33" s="37">
        <v>2.798</v>
      </c>
      <c r="S33" s="38">
        <f>ROUND(R33*$A$1,0)</f>
        <v>632</v>
      </c>
      <c r="T33" s="37">
        <v>2.893</v>
      </c>
      <c r="U33" s="38">
        <f>ROUND(T33*$A$1,0)</f>
        <v>653</v>
      </c>
      <c r="V33" s="37">
        <v>3.045</v>
      </c>
      <c r="W33" s="39">
        <f>ROUND(V33*$A$1,0)</f>
        <v>687</v>
      </c>
    </row>
  </sheetData>
  <sheetProtection sheet="1" objects="1" scenarios="1" selectLockedCells="1" selectUnlockedCells="1"/>
  <mergeCells count="19">
    <mergeCell ref="A9:W9"/>
    <mergeCell ref="A14:W14"/>
    <mergeCell ref="A19:W19"/>
    <mergeCell ref="A2:A3"/>
    <mergeCell ref="B3:C3"/>
    <mergeCell ref="D3:E3"/>
    <mergeCell ref="F3:G3"/>
    <mergeCell ref="H3:I3"/>
    <mergeCell ref="J3:K3"/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9">
    <pageSetUpPr fitToPage="1"/>
  </sheetPr>
  <dimension ref="A1:W33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00390625" style="2" customWidth="1"/>
    <col min="4" max="4" width="6.140625" style="5" bestFit="1" customWidth="1"/>
    <col min="5" max="5" width="4.57421875" style="5" bestFit="1" customWidth="1"/>
    <col min="6" max="6" width="6.140625" style="5" bestFit="1" customWidth="1"/>
    <col min="7" max="7" width="5.71093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259.593</v>
      </c>
      <c r="B1" s="3"/>
      <c r="C1" s="40" t="s">
        <v>31</v>
      </c>
      <c r="D1" s="4"/>
      <c r="E1" s="4"/>
      <c r="L1" s="42" t="s">
        <v>122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4.722</v>
      </c>
      <c r="G5" s="10">
        <f>ROUND(F5*$A$1,0)</f>
        <v>1226</v>
      </c>
      <c r="H5" s="9">
        <v>5.373</v>
      </c>
      <c r="I5" s="10">
        <f>ROUND(H5*$A$1,0)</f>
        <v>1395</v>
      </c>
      <c r="J5" s="9">
        <v>5.593</v>
      </c>
      <c r="K5" s="10">
        <f>ROUND(J5*$A$1,0)</f>
        <v>1452</v>
      </c>
      <c r="L5" s="9">
        <v>5.718</v>
      </c>
      <c r="M5" s="10">
        <f>ROUND(L5*$A$1,0)</f>
        <v>1484</v>
      </c>
      <c r="N5" s="9">
        <v>6.031</v>
      </c>
      <c r="O5" s="10">
        <f>ROUND(N5*$A$1,0)</f>
        <v>1566</v>
      </c>
      <c r="P5" s="9">
        <v>6.308</v>
      </c>
      <c r="Q5" s="10">
        <f>ROUND(P5*$A$1,0)</f>
        <v>1638</v>
      </c>
      <c r="R5" s="9">
        <v>6.62</v>
      </c>
      <c r="S5" s="10">
        <f>ROUND(R5*$A$1,0)</f>
        <v>1719</v>
      </c>
      <c r="T5" s="9">
        <v>6.965</v>
      </c>
      <c r="U5" s="10">
        <f>ROUND(T5*$A$1,0)</f>
        <v>1808</v>
      </c>
      <c r="V5" s="9">
        <v>7.315</v>
      </c>
      <c r="W5" s="11">
        <f>ROUND(V5*$A$1,0)</f>
        <v>1899</v>
      </c>
    </row>
    <row r="6" spans="1:23" ht="15.75" customHeight="1">
      <c r="A6" s="27" t="s">
        <v>15</v>
      </c>
      <c r="B6" s="13">
        <v>0</v>
      </c>
      <c r="C6" s="14"/>
      <c r="D6" s="15">
        <v>3.605</v>
      </c>
      <c r="E6" s="16">
        <f>ROUND(D6*$A$1,0)</f>
        <v>936</v>
      </c>
      <c r="F6" s="15">
        <v>3.676</v>
      </c>
      <c r="G6" s="16">
        <f>ROUND(F6*$A$1,0)</f>
        <v>954</v>
      </c>
      <c r="H6" s="15">
        <v>4.191</v>
      </c>
      <c r="I6" s="16">
        <f>ROUND(H6*$A$1,0)</f>
        <v>1088</v>
      </c>
      <c r="J6" s="15">
        <v>4.276</v>
      </c>
      <c r="K6" s="16">
        <f>ROUND(J6*$A$1,0)</f>
        <v>1110</v>
      </c>
      <c r="L6" s="15">
        <v>4.447</v>
      </c>
      <c r="M6" s="16">
        <f>ROUND(L6*$A$1,0)</f>
        <v>1154</v>
      </c>
      <c r="N6" s="15">
        <v>4.679</v>
      </c>
      <c r="O6" s="16">
        <f>ROUND(N6*$A$1,0)</f>
        <v>1215</v>
      </c>
      <c r="P6" s="15">
        <v>4.916</v>
      </c>
      <c r="Q6" s="16">
        <f>ROUND(P6*$A$1,0)</f>
        <v>1276</v>
      </c>
      <c r="R6" s="15">
        <v>5.092</v>
      </c>
      <c r="S6" s="16">
        <f>ROUND(R6*$A$1,0)</f>
        <v>1322</v>
      </c>
      <c r="T6" s="15">
        <v>5.32</v>
      </c>
      <c r="U6" s="16">
        <f>ROUND(T6*$A$1,0)</f>
        <v>1381</v>
      </c>
      <c r="V6" s="15">
        <v>5.542</v>
      </c>
      <c r="W6" s="17">
        <f>ROUND(V6*$A$1,0)</f>
        <v>1439</v>
      </c>
    </row>
    <row r="7" spans="1:23" ht="15.75" customHeight="1">
      <c r="A7" s="27" t="s">
        <v>16</v>
      </c>
      <c r="B7" s="13">
        <v>0</v>
      </c>
      <c r="C7" s="14"/>
      <c r="D7" s="15">
        <v>3.462</v>
      </c>
      <c r="E7" s="10">
        <f>ROUND(D7*$A$1,0)</f>
        <v>899</v>
      </c>
      <c r="F7" s="15">
        <v>3.505</v>
      </c>
      <c r="G7" s="16">
        <f>ROUND(F7*$A$1,0)</f>
        <v>910</v>
      </c>
      <c r="H7" s="15">
        <v>3.977</v>
      </c>
      <c r="I7" s="16">
        <f>ROUND(H7*$A$1,0)</f>
        <v>1032</v>
      </c>
      <c r="J7" s="15">
        <v>4.034</v>
      </c>
      <c r="K7" s="16">
        <f>ROUND(J7*$A$1,0)</f>
        <v>1047</v>
      </c>
      <c r="L7" s="15">
        <v>4.148</v>
      </c>
      <c r="M7" s="16">
        <f>ROUND(L7*$A$1,0)</f>
        <v>1077</v>
      </c>
      <c r="N7" s="15">
        <v>4.466</v>
      </c>
      <c r="O7" s="16">
        <f>ROUND(N7*$A$1,0)</f>
        <v>1159</v>
      </c>
      <c r="P7" s="15">
        <v>4.598</v>
      </c>
      <c r="Q7" s="16">
        <f>ROUND(P7*$A$1,0)</f>
        <v>1194</v>
      </c>
      <c r="R7" s="15">
        <v>4.831</v>
      </c>
      <c r="S7" s="16">
        <f>ROUND(R7*$A$1,0)</f>
        <v>1254</v>
      </c>
      <c r="T7" s="15">
        <v>5.049</v>
      </c>
      <c r="U7" s="16">
        <f>ROUND(T7*$A$1,0)</f>
        <v>1311</v>
      </c>
      <c r="V7" s="15">
        <v>5.263</v>
      </c>
      <c r="W7" s="17">
        <f>ROUND(V7*$A$1,0)</f>
        <v>1366</v>
      </c>
    </row>
    <row r="8" spans="1:23" ht="15.75" customHeight="1" thickBot="1">
      <c r="A8" s="28" t="s">
        <v>17</v>
      </c>
      <c r="B8" s="19">
        <v>3.439</v>
      </c>
      <c r="C8" s="20">
        <f>ROUND(B8*$A$1,0)</f>
        <v>893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4.043</v>
      </c>
      <c r="G10" s="10">
        <f>ROUND(F10*$A$1,0)</f>
        <v>1050</v>
      </c>
      <c r="H10" s="9">
        <v>4.51</v>
      </c>
      <c r="I10" s="10">
        <f>ROUND(H10*$A$1,0)</f>
        <v>1171</v>
      </c>
      <c r="J10" s="9">
        <v>4.682</v>
      </c>
      <c r="K10" s="10">
        <f>ROUND(J10*$A$1,0)</f>
        <v>1215</v>
      </c>
      <c r="L10" s="9">
        <v>4.808</v>
      </c>
      <c r="M10" s="10">
        <f>ROUND(L10*$A$1,0)</f>
        <v>1248</v>
      </c>
      <c r="N10" s="9">
        <v>5.063</v>
      </c>
      <c r="O10" s="10">
        <f>ROUND(N10*$A$1,0)</f>
        <v>1314</v>
      </c>
      <c r="P10" s="9">
        <v>5.376</v>
      </c>
      <c r="Q10" s="10">
        <f>ROUND(P10*$A$1,0)</f>
        <v>1396</v>
      </c>
      <c r="R10" s="9">
        <v>5.595</v>
      </c>
      <c r="S10" s="10">
        <f>ROUND(R10*$A$1,0)</f>
        <v>1452</v>
      </c>
      <c r="T10" s="9">
        <v>5.877</v>
      </c>
      <c r="U10" s="10">
        <f>ROUND(T10*$A$1,0)</f>
        <v>1526</v>
      </c>
      <c r="V10" s="9">
        <v>6.19</v>
      </c>
      <c r="W10" s="11">
        <f>ROUND(V10*$A$1,0)</f>
        <v>1607</v>
      </c>
    </row>
    <row r="11" spans="1:23" ht="15.75" customHeight="1">
      <c r="A11" s="27" t="s">
        <v>15</v>
      </c>
      <c r="B11" s="13">
        <v>0</v>
      </c>
      <c r="C11" s="14"/>
      <c r="D11" s="15">
        <v>3.306</v>
      </c>
      <c r="E11" s="16">
        <f>ROUND(D11*$A$1,0)</f>
        <v>858</v>
      </c>
      <c r="F11" s="15">
        <v>3.372</v>
      </c>
      <c r="G11" s="16">
        <f>ROUND(F11*$A$1,0)</f>
        <v>875</v>
      </c>
      <c r="H11" s="15">
        <v>3.794</v>
      </c>
      <c r="I11" s="16">
        <f>ROUND(H11*$A$1,0)</f>
        <v>985</v>
      </c>
      <c r="J11" s="15">
        <v>3.965</v>
      </c>
      <c r="K11" s="16">
        <f>ROUND(J11*$A$1,0)</f>
        <v>1029</v>
      </c>
      <c r="L11" s="15">
        <v>4.051</v>
      </c>
      <c r="M11" s="16">
        <f>ROUND(L11*$A$1,0)</f>
        <v>1052</v>
      </c>
      <c r="N11" s="15">
        <v>4.326</v>
      </c>
      <c r="O11" s="16">
        <f>ROUND(N11*$A$1,0)</f>
        <v>1123</v>
      </c>
      <c r="P11" s="15">
        <v>4.532</v>
      </c>
      <c r="Q11" s="16">
        <f>ROUND(P11*$A$1,0)</f>
        <v>1176</v>
      </c>
      <c r="R11" s="15">
        <v>4.762</v>
      </c>
      <c r="S11" s="16">
        <f>ROUND(R11*$A$1,0)</f>
        <v>1236</v>
      </c>
      <c r="T11" s="15">
        <v>4.99</v>
      </c>
      <c r="U11" s="16">
        <f>ROUND(T11*$A$1,0)</f>
        <v>1295</v>
      </c>
      <c r="V11" s="15">
        <v>5.18</v>
      </c>
      <c r="W11" s="17">
        <f>ROUND(V11*$A$1,0)</f>
        <v>1345</v>
      </c>
    </row>
    <row r="12" spans="1:23" ht="15.75" customHeight="1">
      <c r="A12" s="27" t="s">
        <v>16</v>
      </c>
      <c r="B12" s="13">
        <v>0</v>
      </c>
      <c r="C12" s="14"/>
      <c r="D12" s="15">
        <v>3.296</v>
      </c>
      <c r="E12" s="16">
        <f>ROUND(D12*$A$1,0)</f>
        <v>856</v>
      </c>
      <c r="F12" s="15">
        <v>3.32</v>
      </c>
      <c r="G12" s="16">
        <f>ROUND(F12*$A$1,0)</f>
        <v>862</v>
      </c>
      <c r="H12" s="15">
        <v>3.652</v>
      </c>
      <c r="I12" s="16">
        <f>ROUND(H12*$A$1,0)</f>
        <v>948</v>
      </c>
      <c r="J12" s="15">
        <v>3.709</v>
      </c>
      <c r="K12" s="16">
        <f>ROUND(J12*$A$1,0)</f>
        <v>963</v>
      </c>
      <c r="L12" s="15">
        <v>3.794</v>
      </c>
      <c r="M12" s="16">
        <f>ROUND(L12*$A$1,0)</f>
        <v>985</v>
      </c>
      <c r="N12" s="15">
        <v>3.908</v>
      </c>
      <c r="O12" s="16">
        <f>ROUND(N12*$A$1,0)</f>
        <v>1014</v>
      </c>
      <c r="P12" s="15">
        <v>4.06</v>
      </c>
      <c r="Q12" s="16">
        <f>ROUND(P12*$A$1,0)</f>
        <v>1054</v>
      </c>
      <c r="R12" s="15">
        <v>4.236</v>
      </c>
      <c r="S12" s="16">
        <f>ROUND(R12*$A$1,0)</f>
        <v>1100</v>
      </c>
      <c r="T12" s="15">
        <v>4.416</v>
      </c>
      <c r="U12" s="16">
        <f>ROUND(T12*$A$1,0)</f>
        <v>1146</v>
      </c>
      <c r="V12" s="15">
        <v>4.7</v>
      </c>
      <c r="W12" s="17">
        <f>ROUND(V12*$A$1,0)</f>
        <v>1220</v>
      </c>
    </row>
    <row r="13" spans="1:23" ht="15.75" customHeight="1" thickBot="1">
      <c r="A13" s="28" t="s">
        <v>17</v>
      </c>
      <c r="B13" s="19">
        <v>3.273</v>
      </c>
      <c r="C13" s="20">
        <f>ROUND(B13*$A$1,0)</f>
        <v>850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3.965</v>
      </c>
      <c r="G15" s="10">
        <f>ROUND(F15*$A$1,0)</f>
        <v>1029</v>
      </c>
      <c r="H15" s="9">
        <v>4.431</v>
      </c>
      <c r="I15" s="10">
        <f>ROUND(H15*$A$1,0)</f>
        <v>1150</v>
      </c>
      <c r="J15" s="9">
        <v>4.604</v>
      </c>
      <c r="K15" s="10">
        <f>ROUND(J15*$A$1,0)</f>
        <v>1195</v>
      </c>
      <c r="L15" s="9">
        <v>4.73</v>
      </c>
      <c r="M15" s="10">
        <f>ROUND(L15*$A$1,0)</f>
        <v>1228</v>
      </c>
      <c r="N15" s="9">
        <v>4.985</v>
      </c>
      <c r="O15" s="10">
        <f>ROUND(N15*$A$1,0)</f>
        <v>1294</v>
      </c>
      <c r="P15" s="9">
        <v>5.298</v>
      </c>
      <c r="Q15" s="10">
        <f>ROUND(P15*$A$1,0)</f>
        <v>1375</v>
      </c>
      <c r="R15" s="9">
        <v>5.517</v>
      </c>
      <c r="S15" s="10">
        <f>ROUND(R15*$A$1,0)</f>
        <v>1432</v>
      </c>
      <c r="T15" s="9">
        <v>5.799</v>
      </c>
      <c r="U15" s="10">
        <f>ROUND(T15*$A$1,0)</f>
        <v>1505</v>
      </c>
      <c r="V15" s="9">
        <v>6.112</v>
      </c>
      <c r="W15" s="11">
        <f>ROUND(V15*$A$1,0)</f>
        <v>1587</v>
      </c>
    </row>
    <row r="16" spans="1:23" ht="15.75" customHeight="1">
      <c r="A16" s="27" t="s">
        <v>15</v>
      </c>
      <c r="B16" s="13">
        <v>0</v>
      </c>
      <c r="C16" s="14"/>
      <c r="D16" s="15">
        <v>3.244</v>
      </c>
      <c r="E16" s="16">
        <f>ROUND(D16*$A$1,0)</f>
        <v>842</v>
      </c>
      <c r="F16" s="15">
        <v>3.277</v>
      </c>
      <c r="G16" s="16">
        <f>ROUND(F16*$A$1,0)</f>
        <v>851</v>
      </c>
      <c r="H16" s="15">
        <v>3.695</v>
      </c>
      <c r="I16" s="16">
        <f>ROUND(H16*$A$1,0)</f>
        <v>959</v>
      </c>
      <c r="J16" s="15">
        <v>3.752</v>
      </c>
      <c r="K16" s="16">
        <f>ROUND(J16*$A$1,0)</f>
        <v>974</v>
      </c>
      <c r="L16" s="15">
        <v>3.923</v>
      </c>
      <c r="M16" s="16">
        <f>ROUND(L16*$A$1,0)</f>
        <v>1018</v>
      </c>
      <c r="N16" s="15">
        <v>4.093</v>
      </c>
      <c r="O16" s="16">
        <f>ROUND(N16*$A$1,0)</f>
        <v>1063</v>
      </c>
      <c r="P16" s="15">
        <v>4.302</v>
      </c>
      <c r="Q16" s="16">
        <f>ROUND(P16*$A$1,0)</f>
        <v>1117</v>
      </c>
      <c r="R16" s="15">
        <v>4.506</v>
      </c>
      <c r="S16" s="16">
        <f>ROUND(R16*$A$1,0)</f>
        <v>1170</v>
      </c>
      <c r="T16" s="15">
        <v>4.734</v>
      </c>
      <c r="U16" s="16">
        <f>ROUND(T16*$A$1,0)</f>
        <v>1229</v>
      </c>
      <c r="V16" s="15">
        <v>4.938</v>
      </c>
      <c r="W16" s="17">
        <f>ROUND(V16*$A$1,0)</f>
        <v>1282</v>
      </c>
    </row>
    <row r="17" spans="1:23" ht="15.75" customHeight="1">
      <c r="A17" s="27" t="s">
        <v>16</v>
      </c>
      <c r="B17" s="13">
        <v>0</v>
      </c>
      <c r="C17" s="14"/>
      <c r="D17" s="15">
        <v>3.092</v>
      </c>
      <c r="E17" s="16">
        <f>ROUND(D17*$A$1,0)</f>
        <v>803</v>
      </c>
      <c r="F17" s="15">
        <v>3.13</v>
      </c>
      <c r="G17" s="16">
        <f>ROUND(F17*$A$1,0)</f>
        <v>813</v>
      </c>
      <c r="H17" s="15">
        <v>3.581</v>
      </c>
      <c r="I17" s="16">
        <f>ROUND(H17*$A$1,0)</f>
        <v>930</v>
      </c>
      <c r="J17" s="15">
        <v>3.638</v>
      </c>
      <c r="K17" s="16">
        <f>ROUND(J17*$A$1,0)</f>
        <v>944</v>
      </c>
      <c r="L17" s="15">
        <v>3.723</v>
      </c>
      <c r="M17" s="16">
        <f>ROUND(L17*$A$1,0)</f>
        <v>966</v>
      </c>
      <c r="N17" s="15">
        <v>3.923</v>
      </c>
      <c r="O17" s="16">
        <f>ROUND(N17*$A$1,0)</f>
        <v>1018</v>
      </c>
      <c r="P17" s="15">
        <v>3.989</v>
      </c>
      <c r="Q17" s="16">
        <f>ROUND(P17*$A$1,0)</f>
        <v>1036</v>
      </c>
      <c r="R17" s="15">
        <v>4.141</v>
      </c>
      <c r="S17" s="16">
        <f>ROUND(R17*$A$1,0)</f>
        <v>1075</v>
      </c>
      <c r="T17" s="15">
        <v>4.373</v>
      </c>
      <c r="U17" s="16">
        <f>ROUND(T17*$A$1,0)</f>
        <v>1135</v>
      </c>
      <c r="V17" s="15">
        <v>4.601</v>
      </c>
      <c r="W17" s="17">
        <f>ROUND(V17*$A$1,0)</f>
        <v>1194</v>
      </c>
    </row>
    <row r="18" spans="1:23" ht="15.75" customHeight="1" thickBot="1">
      <c r="A18" s="28" t="s">
        <v>17</v>
      </c>
      <c r="B18" s="19">
        <v>3.035</v>
      </c>
      <c r="C18" s="20">
        <f>ROUND(B18*$A$1,0)</f>
        <v>788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3.84</v>
      </c>
      <c r="G20" s="10">
        <f>ROUND(F20*$A$1,0)</f>
        <v>997</v>
      </c>
      <c r="H20" s="9">
        <v>4.291</v>
      </c>
      <c r="I20" s="10">
        <f>ROUND(H20*$A$1,0)</f>
        <v>1114</v>
      </c>
      <c r="J20" s="9">
        <v>4.416</v>
      </c>
      <c r="K20" s="10">
        <f>ROUND(J20*$A$1,0)</f>
        <v>1146</v>
      </c>
      <c r="L20" s="9">
        <v>4.578</v>
      </c>
      <c r="M20" s="10">
        <f>ROUND(L20*$A$1,0)</f>
        <v>1188</v>
      </c>
      <c r="N20" s="9">
        <v>4.859</v>
      </c>
      <c r="O20" s="10">
        <f>ROUND(N20*$A$1,0)</f>
        <v>1261</v>
      </c>
      <c r="P20" s="9">
        <v>5.141</v>
      </c>
      <c r="Q20" s="10">
        <f>ROUND(P20*$A$1,0)</f>
        <v>1335</v>
      </c>
      <c r="R20" s="9">
        <v>5.424</v>
      </c>
      <c r="S20" s="10">
        <f>ROUND(R20*$A$1,0)</f>
        <v>1408</v>
      </c>
      <c r="T20" s="9">
        <v>5.643</v>
      </c>
      <c r="U20" s="10">
        <f>ROUND(T20*$A$1,0)</f>
        <v>1465</v>
      </c>
      <c r="V20" s="9">
        <v>5.955</v>
      </c>
      <c r="W20" s="11">
        <f>ROUND(V20*$A$1,0)</f>
        <v>1546</v>
      </c>
    </row>
    <row r="21" spans="1:23" ht="15.75" customHeight="1">
      <c r="A21" s="27" t="s">
        <v>15</v>
      </c>
      <c r="B21" s="13">
        <v>0</v>
      </c>
      <c r="C21" s="14"/>
      <c r="D21" s="15">
        <v>3.145</v>
      </c>
      <c r="E21" s="16">
        <f>ROUND(D21*$A$1,0)</f>
        <v>816</v>
      </c>
      <c r="F21" s="15">
        <v>3.206</v>
      </c>
      <c r="G21" s="16">
        <f>ROUND(F21*$A$1,0)</f>
        <v>832</v>
      </c>
      <c r="H21" s="15">
        <v>3.581</v>
      </c>
      <c r="I21" s="16">
        <f>ROUND(H21*$A$1,0)</f>
        <v>930</v>
      </c>
      <c r="J21" s="15">
        <v>3.638</v>
      </c>
      <c r="K21" s="16">
        <f>ROUND(J21*$A$1,0)</f>
        <v>944</v>
      </c>
      <c r="L21" s="15">
        <v>3.752</v>
      </c>
      <c r="M21" s="16">
        <f>ROUND(L21*$A$1,0)</f>
        <v>974</v>
      </c>
      <c r="N21" s="15">
        <v>3.923</v>
      </c>
      <c r="O21" s="16">
        <f>ROUND(N21*$A$1,0)</f>
        <v>1018</v>
      </c>
      <c r="P21" s="15">
        <v>4.131</v>
      </c>
      <c r="Q21" s="16">
        <f>ROUND(P21*$A$1,0)</f>
        <v>1072</v>
      </c>
      <c r="R21" s="15">
        <v>4.302</v>
      </c>
      <c r="S21" s="16">
        <f>ROUND(R21*$A$1,0)</f>
        <v>1117</v>
      </c>
      <c r="T21" s="15">
        <v>4.563</v>
      </c>
      <c r="U21" s="16">
        <f>ROUND(T21*$A$1,0)</f>
        <v>1185</v>
      </c>
      <c r="V21" s="15">
        <v>4.767</v>
      </c>
      <c r="W21" s="17">
        <f>ROUND(V21*$A$1,0)</f>
        <v>1237</v>
      </c>
    </row>
    <row r="22" spans="1:23" ht="15.75" customHeight="1">
      <c r="A22" s="27" t="s">
        <v>16</v>
      </c>
      <c r="B22" s="13">
        <v>0</v>
      </c>
      <c r="C22" s="14"/>
      <c r="D22" s="15">
        <v>3.05</v>
      </c>
      <c r="E22" s="16">
        <f>ROUND(D22*$A$1,0)</f>
        <v>792</v>
      </c>
      <c r="F22" s="15">
        <v>3.073</v>
      </c>
      <c r="G22" s="16">
        <f>ROUND(F22*$A$1,0)</f>
        <v>798</v>
      </c>
      <c r="H22" s="15">
        <v>3.524</v>
      </c>
      <c r="I22" s="16">
        <f>ROUND(H22*$A$1,0)</f>
        <v>915</v>
      </c>
      <c r="J22" s="15">
        <v>3.581</v>
      </c>
      <c r="K22" s="16">
        <f>ROUND(J22*$A$1,0)</f>
        <v>930</v>
      </c>
      <c r="L22" s="15">
        <v>3.638</v>
      </c>
      <c r="M22" s="16">
        <f>ROUND(L22*$A$1,0)</f>
        <v>944</v>
      </c>
      <c r="N22" s="15">
        <v>3.837</v>
      </c>
      <c r="O22" s="16">
        <f>ROUND(N22*$A$1,0)</f>
        <v>996</v>
      </c>
      <c r="P22" s="15">
        <v>3.875</v>
      </c>
      <c r="Q22" s="16">
        <f>ROUND(P22*$A$1,0)</f>
        <v>1006</v>
      </c>
      <c r="R22" s="15">
        <v>4.051</v>
      </c>
      <c r="S22" s="16">
        <f>ROUND(R22*$A$1,0)</f>
        <v>1052</v>
      </c>
      <c r="T22" s="15">
        <v>4.231</v>
      </c>
      <c r="U22" s="16">
        <f>ROUND(T22*$A$1,0)</f>
        <v>1098</v>
      </c>
      <c r="V22" s="15">
        <v>4.43</v>
      </c>
      <c r="W22" s="17">
        <f>ROUND(V22*$A$1,0)</f>
        <v>1150</v>
      </c>
    </row>
    <row r="23" spans="1:23" ht="15.75" customHeight="1" thickBot="1">
      <c r="A23" s="28" t="s">
        <v>17</v>
      </c>
      <c r="B23" s="19">
        <v>2.941</v>
      </c>
      <c r="C23" s="20">
        <f>ROUND(B23*$A$1,0)</f>
        <v>763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3.714</v>
      </c>
      <c r="G25" s="10">
        <f>ROUND(F25*$A$1,0)</f>
        <v>964</v>
      </c>
      <c r="H25" s="9">
        <v>4.103</v>
      </c>
      <c r="I25" s="10">
        <f>ROUND(H25*$A$1,0)</f>
        <v>1065</v>
      </c>
      <c r="J25" s="9">
        <v>4.291</v>
      </c>
      <c r="K25" s="10">
        <f>ROUND(J25*$A$1,0)</f>
        <v>1114</v>
      </c>
      <c r="L25" s="9">
        <v>4.385</v>
      </c>
      <c r="M25" s="10">
        <f>ROUND(L25*$A$1,0)</f>
        <v>1138</v>
      </c>
      <c r="N25" s="9">
        <v>4.688</v>
      </c>
      <c r="O25" s="10">
        <f>ROUND(N25*$A$1,0)</f>
        <v>1217</v>
      </c>
      <c r="P25" s="9">
        <v>4.954</v>
      </c>
      <c r="Q25" s="10">
        <f>ROUND(P25*$A$1,0)</f>
        <v>1286</v>
      </c>
      <c r="R25" s="9">
        <v>5.236</v>
      </c>
      <c r="S25" s="10">
        <f>ROUND(R25*$A$1,0)</f>
        <v>1359</v>
      </c>
      <c r="T25" s="9">
        <v>5.485</v>
      </c>
      <c r="U25" s="10">
        <f>ROUND(T25*$A$1,0)</f>
        <v>1424</v>
      </c>
      <c r="V25" s="9">
        <v>5.705</v>
      </c>
      <c r="W25" s="11">
        <f>ROUND(V25*$A$1,0)</f>
        <v>1481</v>
      </c>
    </row>
    <row r="26" spans="1:23" ht="15.75" customHeight="1">
      <c r="A26" s="27" t="s">
        <v>15</v>
      </c>
      <c r="B26" s="13">
        <v>0</v>
      </c>
      <c r="C26" s="14"/>
      <c r="D26" s="15">
        <v>3.088</v>
      </c>
      <c r="E26" s="16">
        <f>ROUND(D26*$A$1,0)</f>
        <v>802</v>
      </c>
      <c r="F26" s="15">
        <v>3.187</v>
      </c>
      <c r="G26" s="16">
        <f>ROUND(F26*$A$1,0)</f>
        <v>827</v>
      </c>
      <c r="H26" s="15">
        <v>3.538</v>
      </c>
      <c r="I26" s="16">
        <f>ROUND(H26*$A$1,0)</f>
        <v>918</v>
      </c>
      <c r="J26" s="15">
        <v>3.581</v>
      </c>
      <c r="K26" s="16">
        <f>ROUND(J26*$A$1,0)</f>
        <v>930</v>
      </c>
      <c r="L26" s="15">
        <v>3.657</v>
      </c>
      <c r="M26" s="16">
        <f>ROUND(L26*$A$1,0)</f>
        <v>949</v>
      </c>
      <c r="N26" s="15">
        <v>3.752</v>
      </c>
      <c r="O26" s="16">
        <f>ROUND(N26*$A$1,0)</f>
        <v>974</v>
      </c>
      <c r="P26" s="15">
        <v>3.984</v>
      </c>
      <c r="Q26" s="16">
        <f>ROUND(P26*$A$1,0)</f>
        <v>1034</v>
      </c>
      <c r="R26" s="15">
        <v>4.15</v>
      </c>
      <c r="S26" s="16">
        <f>ROUND(R26*$A$1,0)</f>
        <v>1077</v>
      </c>
      <c r="T26" s="15">
        <v>4.349</v>
      </c>
      <c r="U26" s="16">
        <f>ROUND(T26*$A$1,0)</f>
        <v>1129</v>
      </c>
      <c r="V26" s="15">
        <v>4.596</v>
      </c>
      <c r="W26" s="17">
        <f>ROUND(V26*$A$1,0)</f>
        <v>1193</v>
      </c>
    </row>
    <row r="27" spans="1:23" ht="15.75" customHeight="1">
      <c r="A27" s="27" t="s">
        <v>16</v>
      </c>
      <c r="B27" s="13">
        <v>0</v>
      </c>
      <c r="C27" s="14"/>
      <c r="D27" s="15">
        <v>2.983</v>
      </c>
      <c r="E27" s="16">
        <f>ROUND(D27*$A$1,0)</f>
        <v>774</v>
      </c>
      <c r="F27" s="15">
        <v>3.007</v>
      </c>
      <c r="G27" s="16">
        <f>ROUND(F27*$A$1,0)</f>
        <v>781</v>
      </c>
      <c r="H27" s="15">
        <v>3.439</v>
      </c>
      <c r="I27" s="16">
        <f>ROUND(H27*$A$1,0)</f>
        <v>893</v>
      </c>
      <c r="J27" s="15">
        <v>3.481</v>
      </c>
      <c r="K27" s="16">
        <f>ROUND(J27*$A$1,0)</f>
        <v>904</v>
      </c>
      <c r="L27" s="15">
        <v>3.567</v>
      </c>
      <c r="M27" s="16">
        <f>ROUND(L27*$A$1,0)</f>
        <v>926</v>
      </c>
      <c r="N27" s="15">
        <v>3.695</v>
      </c>
      <c r="O27" s="16">
        <f>ROUND(N27*$A$1,0)</f>
        <v>959</v>
      </c>
      <c r="P27" s="15">
        <v>3.747</v>
      </c>
      <c r="Q27" s="16">
        <f>ROUND(P27*$A$1,0)</f>
        <v>973</v>
      </c>
      <c r="R27" s="15">
        <v>3.88</v>
      </c>
      <c r="S27" s="16">
        <f>ROUND(R27*$A$1,0)</f>
        <v>1007</v>
      </c>
      <c r="T27" s="15">
        <v>4.117</v>
      </c>
      <c r="U27" s="16">
        <f>ROUND(T27*$A$1,0)</f>
        <v>1069</v>
      </c>
      <c r="V27" s="15">
        <v>4.312</v>
      </c>
      <c r="W27" s="17">
        <f>ROUND(V27*$A$1,0)</f>
        <v>1119</v>
      </c>
    </row>
    <row r="28" spans="1:23" ht="15.75" customHeight="1" thickBot="1">
      <c r="A28" s="28" t="s">
        <v>17</v>
      </c>
      <c r="B28" s="19">
        <v>2.936</v>
      </c>
      <c r="C28" s="20">
        <f>ROUND(B28*$A$1,0)</f>
        <v>762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37">
        <v>2.039</v>
      </c>
      <c r="C33" s="38">
        <f>ROUND(B33*$A$1,0)</f>
        <v>529</v>
      </c>
      <c r="D33" s="37">
        <v>2.11</v>
      </c>
      <c r="E33" s="38">
        <f>ROUND(D33*$A$1,0)</f>
        <v>548</v>
      </c>
      <c r="F33" s="37">
        <v>2.158</v>
      </c>
      <c r="G33" s="38">
        <f>ROUND(F33*$A$1,0)</f>
        <v>560</v>
      </c>
      <c r="H33" s="37">
        <v>2.561</v>
      </c>
      <c r="I33" s="38">
        <f>ROUND(H33*$A$1,0)</f>
        <v>665</v>
      </c>
      <c r="J33" s="37">
        <v>2.609</v>
      </c>
      <c r="K33" s="38">
        <f>ROUND(J33*$A$1,0)</f>
        <v>677</v>
      </c>
      <c r="L33" s="37">
        <v>2.656</v>
      </c>
      <c r="M33" s="38">
        <f>ROUND(L33*$A$1,0)</f>
        <v>689</v>
      </c>
      <c r="N33" s="37">
        <v>2.703</v>
      </c>
      <c r="O33" s="38">
        <f>ROUND(N33*$A$1,0)</f>
        <v>702</v>
      </c>
      <c r="P33" s="37">
        <v>2.751</v>
      </c>
      <c r="Q33" s="38">
        <f>ROUND(P33*$A$1,0)</f>
        <v>714</v>
      </c>
      <c r="R33" s="37">
        <v>2.798</v>
      </c>
      <c r="S33" s="38">
        <f>ROUND(R33*$A$1,0)</f>
        <v>726</v>
      </c>
      <c r="T33" s="37">
        <v>2.893</v>
      </c>
      <c r="U33" s="38">
        <f>ROUND(T33*$A$1,0)</f>
        <v>751</v>
      </c>
      <c r="V33" s="37">
        <v>3.045</v>
      </c>
      <c r="W33" s="39">
        <f>ROUND(V33*$A$1,0)</f>
        <v>790</v>
      </c>
    </row>
  </sheetData>
  <sheetProtection sheet="1" objects="1" scenarios="1" selectLockedCells="1" selectUnlockedCells="1"/>
  <mergeCells count="19"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  <mergeCell ref="A9:W9"/>
    <mergeCell ref="A14:W14"/>
    <mergeCell ref="A19:W19"/>
    <mergeCell ref="A2:A3"/>
    <mergeCell ref="B3:C3"/>
    <mergeCell ref="D3:E3"/>
    <mergeCell ref="F3:G3"/>
    <mergeCell ref="H3:I3"/>
    <mergeCell ref="J3:K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aie10">
    <pageSetUpPr fitToPage="1"/>
  </sheetPr>
  <dimension ref="A1:W33"/>
  <sheetViews>
    <sheetView showGridLines="0" zoomScale="88" zoomScaleNormal="88" workbookViewId="0" topLeftCell="A1">
      <selection activeCell="B2" sqref="B2:W2"/>
    </sheetView>
  </sheetViews>
  <sheetFormatPr defaultColWidth="9.140625" defaultRowHeight="12.75"/>
  <cols>
    <col min="1" max="1" width="14.57421875" style="5" customWidth="1"/>
    <col min="2" max="2" width="6.140625" style="2" bestFit="1" customWidth="1"/>
    <col min="3" max="3" width="5.28125" style="2" customWidth="1"/>
    <col min="4" max="4" width="6.140625" style="5" bestFit="1" customWidth="1"/>
    <col min="5" max="5" width="5.7109375" style="5" bestFit="1" customWidth="1"/>
    <col min="6" max="6" width="6.140625" style="5" bestFit="1" customWidth="1"/>
    <col min="7" max="7" width="5.7109375" style="5" bestFit="1" customWidth="1"/>
    <col min="8" max="8" width="6.140625" style="5" bestFit="1" customWidth="1"/>
    <col min="9" max="9" width="5.7109375" style="5" bestFit="1" customWidth="1"/>
    <col min="10" max="10" width="6.140625" style="5" bestFit="1" customWidth="1"/>
    <col min="11" max="11" width="5.7109375" style="5" bestFit="1" customWidth="1"/>
    <col min="12" max="12" width="6.140625" style="5" bestFit="1" customWidth="1"/>
    <col min="13" max="13" width="5.7109375" style="5" bestFit="1" customWidth="1"/>
    <col min="14" max="14" width="6.140625" style="5" bestFit="1" customWidth="1"/>
    <col min="15" max="15" width="5.7109375" style="5" bestFit="1" customWidth="1"/>
    <col min="16" max="16" width="6.140625" style="5" bestFit="1" customWidth="1"/>
    <col min="17" max="17" width="5.7109375" style="5" bestFit="1" customWidth="1"/>
    <col min="18" max="18" width="6.140625" style="5" bestFit="1" customWidth="1"/>
    <col min="19" max="19" width="5.7109375" style="5" bestFit="1" customWidth="1"/>
    <col min="20" max="20" width="6.140625" style="5" bestFit="1" customWidth="1"/>
    <col min="21" max="21" width="5.7109375" style="5" bestFit="1" customWidth="1"/>
    <col min="22" max="22" width="6.140625" style="5" bestFit="1" customWidth="1"/>
    <col min="23" max="23" width="5.7109375" style="5" bestFit="1" customWidth="1"/>
    <col min="24" max="16384" width="9.140625" style="5" customWidth="1"/>
  </cols>
  <sheetData>
    <row r="1" spans="1:12" ht="12" customHeight="1" thickBot="1">
      <c r="A1" s="41">
        <v>259.593</v>
      </c>
      <c r="B1" s="3"/>
      <c r="C1" s="40" t="s">
        <v>124</v>
      </c>
      <c r="D1" s="4"/>
      <c r="E1" s="4"/>
      <c r="L1" s="42" t="s">
        <v>125</v>
      </c>
    </row>
    <row r="2" spans="1:23" s="2" customFormat="1" ht="15.75" customHeight="1" thickBot="1">
      <c r="A2" s="153" t="s">
        <v>0</v>
      </c>
      <c r="B2" s="149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</row>
    <row r="3" spans="1:23" s="1" customFormat="1" ht="24" customHeight="1" thickBot="1">
      <c r="A3" s="154"/>
      <c r="B3" s="155" t="s">
        <v>2</v>
      </c>
      <c r="C3" s="148"/>
      <c r="D3" s="147" t="s">
        <v>3</v>
      </c>
      <c r="E3" s="148"/>
      <c r="F3" s="147" t="s">
        <v>4</v>
      </c>
      <c r="G3" s="148"/>
      <c r="H3" s="147" t="s">
        <v>5</v>
      </c>
      <c r="I3" s="148"/>
      <c r="J3" s="147" t="s">
        <v>6</v>
      </c>
      <c r="K3" s="148"/>
      <c r="L3" s="147" t="s">
        <v>7</v>
      </c>
      <c r="M3" s="148"/>
      <c r="N3" s="147" t="s">
        <v>8</v>
      </c>
      <c r="O3" s="148"/>
      <c r="P3" s="147" t="s">
        <v>9</v>
      </c>
      <c r="Q3" s="148"/>
      <c r="R3" s="147" t="s">
        <v>10</v>
      </c>
      <c r="S3" s="148"/>
      <c r="T3" s="147" t="s">
        <v>11</v>
      </c>
      <c r="U3" s="148"/>
      <c r="V3" s="147" t="s">
        <v>12</v>
      </c>
      <c r="W3" s="152"/>
    </row>
    <row r="4" spans="1:23" ht="15.75" customHeight="1" thickBot="1">
      <c r="A4" s="144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1:23" s="2" customFormat="1" ht="15.75" customHeight="1">
      <c r="A5" s="26" t="s">
        <v>14</v>
      </c>
      <c r="B5" s="7">
        <v>0</v>
      </c>
      <c r="C5" s="8"/>
      <c r="D5" s="7">
        <v>0</v>
      </c>
      <c r="E5" s="8"/>
      <c r="F5" s="9">
        <v>4.722</v>
      </c>
      <c r="G5" s="10">
        <f>ROUND(F5*$A$1,0)</f>
        <v>1226</v>
      </c>
      <c r="H5" s="9">
        <v>5.373</v>
      </c>
      <c r="I5" s="10">
        <f>ROUND(H5*$A$1,0)</f>
        <v>1395</v>
      </c>
      <c r="J5" s="9">
        <v>5.593</v>
      </c>
      <c r="K5" s="10">
        <f>ROUND(J5*$A$1,0)</f>
        <v>1452</v>
      </c>
      <c r="L5" s="9">
        <v>5.718</v>
      </c>
      <c r="M5" s="10">
        <f>ROUND(L5*$A$1,0)</f>
        <v>1484</v>
      </c>
      <c r="N5" s="9">
        <v>6.031</v>
      </c>
      <c r="O5" s="10">
        <f>ROUND(N5*$A$1,0)</f>
        <v>1566</v>
      </c>
      <c r="P5" s="9">
        <v>6.308</v>
      </c>
      <c r="Q5" s="10">
        <f>ROUND(P5*$A$1,0)</f>
        <v>1638</v>
      </c>
      <c r="R5" s="9">
        <v>6.62</v>
      </c>
      <c r="S5" s="10">
        <f>ROUND(R5*$A$1,0)</f>
        <v>1719</v>
      </c>
      <c r="T5" s="9">
        <v>6.965</v>
      </c>
      <c r="U5" s="10">
        <f>ROUND(T5*$A$1,0)</f>
        <v>1808</v>
      </c>
      <c r="V5" s="9">
        <v>7.315</v>
      </c>
      <c r="W5" s="11">
        <f>ROUND(V5*$A$1,0)</f>
        <v>1899</v>
      </c>
    </row>
    <row r="6" spans="1:23" ht="15.75" customHeight="1">
      <c r="A6" s="27" t="s">
        <v>15</v>
      </c>
      <c r="B6" s="13">
        <v>0</v>
      </c>
      <c r="C6" s="14"/>
      <c r="D6" s="15">
        <v>3.965</v>
      </c>
      <c r="E6" s="16">
        <f>ROUND(D6*$A$1,0)</f>
        <v>1029</v>
      </c>
      <c r="F6" s="15">
        <v>4.043</v>
      </c>
      <c r="G6" s="16">
        <f>ROUND(F6*$A$1,0)</f>
        <v>1050</v>
      </c>
      <c r="H6" s="15">
        <v>4.61</v>
      </c>
      <c r="I6" s="16">
        <f>ROUND(H6*$A$1,0)</f>
        <v>1197</v>
      </c>
      <c r="J6" s="15">
        <v>4.703</v>
      </c>
      <c r="K6" s="16">
        <f>ROUND(J6*$A$1,0)</f>
        <v>1221</v>
      </c>
      <c r="L6" s="15">
        <v>4.891</v>
      </c>
      <c r="M6" s="16">
        <f>ROUND(L6*$A$1,0)</f>
        <v>1270</v>
      </c>
      <c r="N6" s="15">
        <v>5.146</v>
      </c>
      <c r="O6" s="16">
        <f>ROUND(N6*$A$1,0)</f>
        <v>1336</v>
      </c>
      <c r="P6" s="15">
        <v>5.407</v>
      </c>
      <c r="Q6" s="16">
        <f>ROUND(P6*$A$1,0)</f>
        <v>1404</v>
      </c>
      <c r="R6" s="15">
        <v>5.601</v>
      </c>
      <c r="S6" s="16">
        <f>ROUND(R6*$A$1,0)</f>
        <v>1454</v>
      </c>
      <c r="T6" s="15">
        <v>5.852</v>
      </c>
      <c r="U6" s="16">
        <f>ROUND(T6*$A$1,0)</f>
        <v>1519</v>
      </c>
      <c r="V6" s="104">
        <v>6.097</v>
      </c>
      <c r="W6" s="17">
        <f>ROUND(V6*$A$1,0)</f>
        <v>1583</v>
      </c>
    </row>
    <row r="7" spans="1:23" ht="15.75" customHeight="1">
      <c r="A7" s="27" t="s">
        <v>16</v>
      </c>
      <c r="B7" s="13">
        <v>0</v>
      </c>
      <c r="C7" s="14"/>
      <c r="D7" s="15">
        <v>3.808</v>
      </c>
      <c r="E7" s="10">
        <f>ROUND(D7*$A$1,0)</f>
        <v>989</v>
      </c>
      <c r="F7" s="15">
        <v>3.855</v>
      </c>
      <c r="G7" s="16">
        <f>ROUND(F7*$A$1,0)</f>
        <v>1001</v>
      </c>
      <c r="H7" s="15">
        <v>4.374</v>
      </c>
      <c r="I7" s="16">
        <f>ROUND(H7*$A$1,0)</f>
        <v>1135</v>
      </c>
      <c r="J7" s="15">
        <v>4.437</v>
      </c>
      <c r="K7" s="16">
        <f>ROUND(J7*$A$1,0)</f>
        <v>1152</v>
      </c>
      <c r="L7" s="15">
        <v>4.562</v>
      </c>
      <c r="M7" s="16">
        <f>ROUND(L7*$A$1,0)</f>
        <v>1184</v>
      </c>
      <c r="N7" s="15">
        <v>4.912</v>
      </c>
      <c r="O7" s="16">
        <f>ROUND(N7*$A$1,0)</f>
        <v>1275</v>
      </c>
      <c r="P7" s="15">
        <v>5.057</v>
      </c>
      <c r="Q7" s="16">
        <f>ROUND(P7*$A$1,0)</f>
        <v>1313</v>
      </c>
      <c r="R7" s="15">
        <v>5.314</v>
      </c>
      <c r="S7" s="16">
        <f>ROUND(R7*$A$1,0)</f>
        <v>1379</v>
      </c>
      <c r="T7" s="15">
        <v>5.553</v>
      </c>
      <c r="U7" s="16">
        <f>ROUND(T7*$A$1,0)</f>
        <v>1442</v>
      </c>
      <c r="V7" s="15">
        <v>5.789</v>
      </c>
      <c r="W7" s="17">
        <f>ROUND(V7*$A$1,0)</f>
        <v>1503</v>
      </c>
    </row>
    <row r="8" spans="1:23" ht="15.75" customHeight="1" thickBot="1">
      <c r="A8" s="28" t="s">
        <v>17</v>
      </c>
      <c r="B8" s="15">
        <v>3.782</v>
      </c>
      <c r="C8" s="20">
        <f>ROUND(B8*$A$1,0)</f>
        <v>982</v>
      </c>
      <c r="D8" s="22">
        <v>0</v>
      </c>
      <c r="E8" s="21"/>
      <c r="F8" s="22">
        <v>0</v>
      </c>
      <c r="G8" s="23"/>
      <c r="H8" s="22">
        <v>0</v>
      </c>
      <c r="I8" s="24"/>
      <c r="J8" s="22">
        <v>0</v>
      </c>
      <c r="K8" s="24"/>
      <c r="L8" s="22">
        <v>0</v>
      </c>
      <c r="M8" s="24"/>
      <c r="N8" s="22">
        <v>0</v>
      </c>
      <c r="O8" s="23"/>
      <c r="P8" s="22">
        <v>0</v>
      </c>
      <c r="Q8" s="23"/>
      <c r="R8" s="22">
        <v>0</v>
      </c>
      <c r="S8" s="23"/>
      <c r="T8" s="22">
        <v>0</v>
      </c>
      <c r="U8" s="23"/>
      <c r="V8" s="22">
        <v>0</v>
      </c>
      <c r="W8" s="25"/>
    </row>
    <row r="9" spans="1:23" ht="15.75" customHeight="1" thickBot="1">
      <c r="A9" s="144" t="s">
        <v>18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3" s="2" customFormat="1" ht="15.75" customHeight="1">
      <c r="A10" s="26" t="s">
        <v>14</v>
      </c>
      <c r="B10" s="7">
        <v>0</v>
      </c>
      <c r="C10" s="8"/>
      <c r="D10" s="7">
        <v>0</v>
      </c>
      <c r="E10" s="8"/>
      <c r="F10" s="9">
        <v>4.043</v>
      </c>
      <c r="G10" s="10">
        <f>ROUND(F10*$A$1,0)</f>
        <v>1050</v>
      </c>
      <c r="H10" s="9">
        <v>4.51</v>
      </c>
      <c r="I10" s="10">
        <f>ROUND(H10*$A$1,0)</f>
        <v>1171</v>
      </c>
      <c r="J10" s="9">
        <v>4.682</v>
      </c>
      <c r="K10" s="10">
        <f>ROUND(J10*$A$1,0)</f>
        <v>1215</v>
      </c>
      <c r="L10" s="9">
        <v>4.808</v>
      </c>
      <c r="M10" s="10">
        <f>ROUND(L10*$A$1,0)</f>
        <v>1248</v>
      </c>
      <c r="N10" s="9">
        <v>5.063</v>
      </c>
      <c r="O10" s="10">
        <f>ROUND(N10*$A$1,0)</f>
        <v>1314</v>
      </c>
      <c r="P10" s="9">
        <v>5.376</v>
      </c>
      <c r="Q10" s="10">
        <f>ROUND(P10*$A$1,0)</f>
        <v>1396</v>
      </c>
      <c r="R10" s="9">
        <v>5.595</v>
      </c>
      <c r="S10" s="10">
        <f>ROUND(R10*$A$1,0)</f>
        <v>1452</v>
      </c>
      <c r="T10" s="9">
        <v>5.877</v>
      </c>
      <c r="U10" s="10">
        <f>ROUND(T10*$A$1,0)</f>
        <v>1526</v>
      </c>
      <c r="V10" s="9">
        <v>6.19</v>
      </c>
      <c r="W10" s="11">
        <f>ROUND(V10*$A$1,0)</f>
        <v>1607</v>
      </c>
    </row>
    <row r="11" spans="1:23" ht="15.75" customHeight="1">
      <c r="A11" s="27" t="s">
        <v>15</v>
      </c>
      <c r="B11" s="13">
        <v>0</v>
      </c>
      <c r="C11" s="14"/>
      <c r="D11" s="15">
        <v>3.636</v>
      </c>
      <c r="E11" s="16">
        <f>ROUND(D11*$A$1,0)</f>
        <v>944</v>
      </c>
      <c r="F11" s="15">
        <v>3.709</v>
      </c>
      <c r="G11" s="16">
        <f>ROUND(F11*$A$1,0)</f>
        <v>963</v>
      </c>
      <c r="H11" s="15">
        <v>4.173</v>
      </c>
      <c r="I11" s="16">
        <f>ROUND(H11*$A$1,0)</f>
        <v>1083</v>
      </c>
      <c r="J11" s="15">
        <v>4.361</v>
      </c>
      <c r="K11" s="16">
        <f>ROUND(J11*$A$1,0)</f>
        <v>1132</v>
      </c>
      <c r="L11" s="15">
        <v>4.456</v>
      </c>
      <c r="M11" s="16">
        <f>ROUND(L11*$A$1,0)</f>
        <v>1157</v>
      </c>
      <c r="N11" s="15">
        <v>4.758</v>
      </c>
      <c r="O11" s="16">
        <f>ROUND(N11*$A$1,0)</f>
        <v>1235</v>
      </c>
      <c r="P11" s="15">
        <v>4.985</v>
      </c>
      <c r="Q11" s="16">
        <f>ROUND(P11*$A$1,0)</f>
        <v>1294</v>
      </c>
      <c r="R11" s="15">
        <v>5.238</v>
      </c>
      <c r="S11" s="16">
        <f>ROUND(R11*$A$1,0)</f>
        <v>1360</v>
      </c>
      <c r="T11" s="15">
        <v>5.489</v>
      </c>
      <c r="U11" s="16">
        <f>ROUND(T11*$A$1,0)</f>
        <v>1425</v>
      </c>
      <c r="V11" s="104">
        <v>5.716</v>
      </c>
      <c r="W11" s="17">
        <f>ROUND(V11*$A$1,0)</f>
        <v>1484</v>
      </c>
    </row>
    <row r="12" spans="1:23" ht="15.75" customHeight="1">
      <c r="A12" s="27" t="s">
        <v>16</v>
      </c>
      <c r="B12" s="13">
        <v>0</v>
      </c>
      <c r="C12" s="14"/>
      <c r="D12" s="15">
        <v>3.625</v>
      </c>
      <c r="E12" s="16">
        <f>ROUND(D12*$A$1,0)</f>
        <v>941</v>
      </c>
      <c r="F12" s="15">
        <v>3.652</v>
      </c>
      <c r="G12" s="16">
        <f>ROUND(F12*$A$1,0)</f>
        <v>948</v>
      </c>
      <c r="H12" s="15">
        <v>4.017</v>
      </c>
      <c r="I12" s="16">
        <f>ROUND(H12*$A$1,0)</f>
        <v>1043</v>
      </c>
      <c r="J12" s="15">
        <v>4.079</v>
      </c>
      <c r="K12" s="16">
        <f>ROUND(J12*$A$1,0)</f>
        <v>1059</v>
      </c>
      <c r="L12" s="15">
        <v>4.173</v>
      </c>
      <c r="M12" s="16">
        <f>ROUND(L12*$A$1,0)</f>
        <v>1083</v>
      </c>
      <c r="N12" s="15">
        <v>4.298</v>
      </c>
      <c r="O12" s="16">
        <f>ROUND(N12*$A$1,0)</f>
        <v>1116</v>
      </c>
      <c r="P12" s="15">
        <v>4.466</v>
      </c>
      <c r="Q12" s="16">
        <f>ROUND(P12*$A$1,0)</f>
        <v>1159</v>
      </c>
      <c r="R12" s="15">
        <v>4.659</v>
      </c>
      <c r="S12" s="16">
        <f>ROUND(R12*$A$1,0)</f>
        <v>1209</v>
      </c>
      <c r="T12" s="15">
        <v>4.857</v>
      </c>
      <c r="U12" s="16">
        <f>ROUND(T12*$A$1,0)</f>
        <v>1261</v>
      </c>
      <c r="V12" s="15">
        <v>5.17</v>
      </c>
      <c r="W12" s="17">
        <f>ROUND(V12*$A$1,0)</f>
        <v>1342</v>
      </c>
    </row>
    <row r="13" spans="1:23" ht="15.75" customHeight="1" thickBot="1">
      <c r="A13" s="28" t="s">
        <v>17</v>
      </c>
      <c r="B13" s="15">
        <v>3.6</v>
      </c>
      <c r="C13" s="20">
        <f>ROUND(B13*$A$1,0)</f>
        <v>935</v>
      </c>
      <c r="D13" s="22">
        <v>0</v>
      </c>
      <c r="E13" s="21"/>
      <c r="F13" s="22">
        <v>0</v>
      </c>
      <c r="G13" s="23"/>
      <c r="H13" s="22">
        <v>0</v>
      </c>
      <c r="I13" s="24"/>
      <c r="J13" s="22">
        <v>0</v>
      </c>
      <c r="K13" s="24"/>
      <c r="L13" s="22">
        <v>0</v>
      </c>
      <c r="M13" s="24"/>
      <c r="N13" s="22">
        <v>0</v>
      </c>
      <c r="O13" s="23"/>
      <c r="P13" s="22">
        <v>0</v>
      </c>
      <c r="Q13" s="23"/>
      <c r="R13" s="22">
        <v>0</v>
      </c>
      <c r="S13" s="23"/>
      <c r="T13" s="22">
        <v>0</v>
      </c>
      <c r="U13" s="23"/>
      <c r="V13" s="22">
        <v>0</v>
      </c>
      <c r="W13" s="25"/>
    </row>
    <row r="14" spans="1:23" ht="15.75" customHeight="1" thickBo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</row>
    <row r="15" spans="1:23" ht="15.75" customHeight="1">
      <c r="A15" s="29" t="s">
        <v>14</v>
      </c>
      <c r="B15" s="7">
        <v>0</v>
      </c>
      <c r="C15" s="8"/>
      <c r="D15" s="7">
        <v>0</v>
      </c>
      <c r="E15" s="8"/>
      <c r="F15" s="9">
        <v>3.965</v>
      </c>
      <c r="G15" s="10">
        <f>ROUND(F15*$A$1,0)</f>
        <v>1029</v>
      </c>
      <c r="H15" s="9">
        <v>4.431</v>
      </c>
      <c r="I15" s="10">
        <f>ROUND(H15*$A$1,0)</f>
        <v>1150</v>
      </c>
      <c r="J15" s="9">
        <v>4.604</v>
      </c>
      <c r="K15" s="10">
        <f>ROUND(J15*$A$1,0)</f>
        <v>1195</v>
      </c>
      <c r="L15" s="9">
        <v>4.73</v>
      </c>
      <c r="M15" s="10">
        <f>ROUND(L15*$A$1,0)</f>
        <v>1228</v>
      </c>
      <c r="N15" s="9">
        <v>4.985</v>
      </c>
      <c r="O15" s="10">
        <f>ROUND(N15*$A$1,0)</f>
        <v>1294</v>
      </c>
      <c r="P15" s="9">
        <v>5.298</v>
      </c>
      <c r="Q15" s="10">
        <f>ROUND(P15*$A$1,0)</f>
        <v>1375</v>
      </c>
      <c r="R15" s="9">
        <v>5.517</v>
      </c>
      <c r="S15" s="10">
        <f>ROUND(R15*$A$1,0)</f>
        <v>1432</v>
      </c>
      <c r="T15" s="9">
        <v>5.799</v>
      </c>
      <c r="U15" s="10">
        <f>ROUND(T15*$A$1,0)</f>
        <v>1505</v>
      </c>
      <c r="V15" s="9">
        <v>6.112</v>
      </c>
      <c r="W15" s="11">
        <f>ROUND(V15*$A$1,0)</f>
        <v>1587</v>
      </c>
    </row>
    <row r="16" spans="1:23" ht="15.75" customHeight="1">
      <c r="A16" s="27" t="s">
        <v>15</v>
      </c>
      <c r="B16" s="13">
        <v>0</v>
      </c>
      <c r="C16" s="14"/>
      <c r="D16" s="15">
        <f>TRUNC(1.1*'Gr06'!D16,3)</f>
        <v>3.568</v>
      </c>
      <c r="E16" s="16">
        <f>ROUND(D16*$A$1,0)</f>
        <v>926</v>
      </c>
      <c r="F16" s="15">
        <v>3.604</v>
      </c>
      <c r="G16" s="16">
        <f>ROUND(F16*$A$1,0)</f>
        <v>936</v>
      </c>
      <c r="H16" s="15">
        <v>4.064</v>
      </c>
      <c r="I16" s="16">
        <f>ROUND(H16*$A$1,0)</f>
        <v>1055</v>
      </c>
      <c r="J16" s="15">
        <v>4.127</v>
      </c>
      <c r="K16" s="16">
        <f>ROUND(J16*$A$1,0)</f>
        <v>1071</v>
      </c>
      <c r="L16" s="15">
        <v>4.315</v>
      </c>
      <c r="M16" s="16">
        <f>ROUND(L16*$A$1,0)</f>
        <v>1120</v>
      </c>
      <c r="N16" s="15">
        <v>4.502</v>
      </c>
      <c r="O16" s="16">
        <f>ROUND(N16*$A$1,0)</f>
        <v>1169</v>
      </c>
      <c r="P16" s="15">
        <v>4.732</v>
      </c>
      <c r="Q16" s="16">
        <f>ROUND(P16*$A$1,0)</f>
        <v>1228</v>
      </c>
      <c r="R16" s="15">
        <v>4.956</v>
      </c>
      <c r="S16" s="16">
        <f>ROUND(R16*$A$1,0)</f>
        <v>1287</v>
      </c>
      <c r="T16" s="15">
        <v>5.207</v>
      </c>
      <c r="U16" s="16">
        <f>ROUND(T16*$A$1,0)</f>
        <v>1352</v>
      </c>
      <c r="V16" s="15">
        <v>5.431</v>
      </c>
      <c r="W16" s="17">
        <f>ROUND(V16*$A$1,0)</f>
        <v>1410</v>
      </c>
    </row>
    <row r="17" spans="1:23" ht="15.75" customHeight="1">
      <c r="A17" s="27" t="s">
        <v>16</v>
      </c>
      <c r="B17" s="13">
        <v>0</v>
      </c>
      <c r="C17" s="14"/>
      <c r="D17" s="15">
        <v>3.401</v>
      </c>
      <c r="E17" s="16">
        <f>ROUND(D17*$A$1,0)</f>
        <v>883</v>
      </c>
      <c r="F17" s="15">
        <v>3.443</v>
      </c>
      <c r="G17" s="16">
        <f>ROUND(F17*$A$1,0)</f>
        <v>894</v>
      </c>
      <c r="H17" s="15">
        <v>3.939</v>
      </c>
      <c r="I17" s="16">
        <f>ROUND(H17*$A$1,0)</f>
        <v>1023</v>
      </c>
      <c r="J17" s="15">
        <v>4.001</v>
      </c>
      <c r="K17" s="16">
        <f>ROUND(J17*$A$1,0)</f>
        <v>1039</v>
      </c>
      <c r="L17" s="15">
        <v>4.095</v>
      </c>
      <c r="M17" s="16">
        <f>ROUND(L17*$A$1,0)</f>
        <v>1063</v>
      </c>
      <c r="N17" s="15">
        <v>4.315</v>
      </c>
      <c r="O17" s="16">
        <f>ROUND(N17*$A$1,0)</f>
        <v>1120</v>
      </c>
      <c r="P17" s="15">
        <v>4.387</v>
      </c>
      <c r="Q17" s="16">
        <f>ROUND(P17*$A$1,0)</f>
        <v>1139</v>
      </c>
      <c r="R17" s="104">
        <v>4.568</v>
      </c>
      <c r="S17" s="16">
        <f>ROUND(R17*$A$1,0)</f>
        <v>1186</v>
      </c>
      <c r="T17" s="104">
        <v>4.813</v>
      </c>
      <c r="U17" s="16">
        <f>ROUND(T17*$A$1,0)</f>
        <v>1249</v>
      </c>
      <c r="V17" s="104">
        <v>5.063</v>
      </c>
      <c r="W17" s="17">
        <f>ROUND(V17*$A$1,0)</f>
        <v>1314</v>
      </c>
    </row>
    <row r="18" spans="1:23" ht="15.75" customHeight="1" thickBot="1">
      <c r="A18" s="28" t="s">
        <v>17</v>
      </c>
      <c r="B18" s="15">
        <v>3.338</v>
      </c>
      <c r="C18" s="20">
        <f>ROUND(B18*$A$1,0)</f>
        <v>867</v>
      </c>
      <c r="D18" s="22">
        <v>0</v>
      </c>
      <c r="E18" s="21"/>
      <c r="F18" s="22">
        <v>0</v>
      </c>
      <c r="G18" s="23"/>
      <c r="H18" s="22">
        <v>0</v>
      </c>
      <c r="I18" s="24"/>
      <c r="J18" s="22">
        <v>0</v>
      </c>
      <c r="K18" s="24"/>
      <c r="L18" s="22">
        <v>0</v>
      </c>
      <c r="M18" s="24"/>
      <c r="N18" s="22">
        <v>0</v>
      </c>
      <c r="O18" s="23"/>
      <c r="P18" s="22">
        <v>0</v>
      </c>
      <c r="Q18" s="23"/>
      <c r="R18" s="22">
        <v>0</v>
      </c>
      <c r="S18" s="23"/>
      <c r="T18" s="22">
        <v>0</v>
      </c>
      <c r="U18" s="23"/>
      <c r="V18" s="22">
        <v>0</v>
      </c>
      <c r="W18" s="25"/>
    </row>
    <row r="19" spans="1:23" ht="15.75" customHeight="1" thickBo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5.75" customHeight="1">
      <c r="A20" s="29" t="s">
        <v>14</v>
      </c>
      <c r="B20" s="7">
        <v>0</v>
      </c>
      <c r="C20" s="8"/>
      <c r="D20" s="7">
        <v>0</v>
      </c>
      <c r="E20" s="8"/>
      <c r="F20" s="9">
        <v>3.84</v>
      </c>
      <c r="G20" s="10">
        <f>ROUND(F20*$A$1,0)</f>
        <v>997</v>
      </c>
      <c r="H20" s="9">
        <v>4.291</v>
      </c>
      <c r="I20" s="10">
        <f>ROUND(H20*$A$1,0)</f>
        <v>1114</v>
      </c>
      <c r="J20" s="9">
        <v>4.416</v>
      </c>
      <c r="K20" s="10">
        <f>ROUND(J20*$A$1,0)</f>
        <v>1146</v>
      </c>
      <c r="L20" s="9">
        <v>4.578</v>
      </c>
      <c r="M20" s="10">
        <f>ROUND(L20*$A$1,0)</f>
        <v>1188</v>
      </c>
      <c r="N20" s="9">
        <v>4.859</v>
      </c>
      <c r="O20" s="10">
        <f>ROUND(N20*$A$1,0)</f>
        <v>1261</v>
      </c>
      <c r="P20" s="9">
        <v>5.141</v>
      </c>
      <c r="Q20" s="10">
        <f>ROUND(P20*$A$1,0)</f>
        <v>1335</v>
      </c>
      <c r="R20" s="9">
        <v>5.424</v>
      </c>
      <c r="S20" s="10">
        <f>ROUND(R20*$A$1,0)</f>
        <v>1408</v>
      </c>
      <c r="T20" s="9">
        <v>5.643</v>
      </c>
      <c r="U20" s="10">
        <f>ROUND(T20*$A$1,0)</f>
        <v>1465</v>
      </c>
      <c r="V20" s="9">
        <v>5.955</v>
      </c>
      <c r="W20" s="11">
        <f>ROUND(V20*$A$1,0)</f>
        <v>1546</v>
      </c>
    </row>
    <row r="21" spans="1:23" ht="15.75" customHeight="1">
      <c r="A21" s="27" t="s">
        <v>15</v>
      </c>
      <c r="B21" s="13">
        <v>0</v>
      </c>
      <c r="C21" s="14"/>
      <c r="D21" s="15">
        <v>3.459</v>
      </c>
      <c r="E21" s="16">
        <f>ROUND(D21*$A$1,0)</f>
        <v>898</v>
      </c>
      <c r="F21" s="15">
        <v>3.526</v>
      </c>
      <c r="G21" s="16">
        <f>ROUND(F21*$A$1,0)</f>
        <v>915</v>
      </c>
      <c r="H21" s="15">
        <v>3.939</v>
      </c>
      <c r="I21" s="16">
        <f>ROUND(H21*$A$1,0)</f>
        <v>1023</v>
      </c>
      <c r="J21" s="15">
        <v>4.001</v>
      </c>
      <c r="K21" s="16">
        <f>ROUND(J21*$A$1,0)</f>
        <v>1039</v>
      </c>
      <c r="L21" s="15">
        <v>4.127</v>
      </c>
      <c r="M21" s="16">
        <f>ROUND(L21*$A$1,0)</f>
        <v>1071</v>
      </c>
      <c r="N21" s="15">
        <v>4.315</v>
      </c>
      <c r="O21" s="16">
        <f>ROUND(N21*$A$1,0)</f>
        <v>1120</v>
      </c>
      <c r="P21" s="15">
        <v>4.544</v>
      </c>
      <c r="Q21" s="16">
        <f>ROUND(P21*$A$1,0)</f>
        <v>1180</v>
      </c>
      <c r="R21" s="15">
        <v>4.732</v>
      </c>
      <c r="S21" s="16">
        <f>ROUND(R21*$A$1,0)</f>
        <v>1228</v>
      </c>
      <c r="T21" s="15">
        <v>5.019</v>
      </c>
      <c r="U21" s="16">
        <f>ROUND(T21*$A$1,0)</f>
        <v>1303</v>
      </c>
      <c r="V21" s="15">
        <v>5.243</v>
      </c>
      <c r="W21" s="17">
        <f>ROUND(V21*$A$1,0)</f>
        <v>1361</v>
      </c>
    </row>
    <row r="22" spans="1:23" ht="15.75" customHeight="1">
      <c r="A22" s="27" t="s">
        <v>16</v>
      </c>
      <c r="B22" s="13">
        <v>0</v>
      </c>
      <c r="C22" s="14"/>
      <c r="D22" s="15">
        <v>3.355</v>
      </c>
      <c r="E22" s="16">
        <f>ROUND(D22*$A$1,0)</f>
        <v>871</v>
      </c>
      <c r="F22" s="15">
        <v>3.38</v>
      </c>
      <c r="G22" s="16">
        <f>ROUND(F22*$A$1,0)</f>
        <v>877</v>
      </c>
      <c r="H22" s="15">
        <v>3.876</v>
      </c>
      <c r="I22" s="16">
        <f>ROUND(H22*$A$1,0)</f>
        <v>1006</v>
      </c>
      <c r="J22" s="15">
        <v>3.939</v>
      </c>
      <c r="K22" s="16">
        <f>ROUND(J22*$A$1,0)</f>
        <v>1023</v>
      </c>
      <c r="L22" s="15">
        <v>4.001</v>
      </c>
      <c r="M22" s="16">
        <f>ROUND(L22*$A$1,0)</f>
        <v>1039</v>
      </c>
      <c r="N22" s="15">
        <v>4.22</v>
      </c>
      <c r="O22" s="16">
        <f>ROUND(N22*$A$1,0)</f>
        <v>1095</v>
      </c>
      <c r="P22" s="15">
        <v>4.262</v>
      </c>
      <c r="Q22" s="16">
        <f>ROUND(P22*$A$1,0)</f>
        <v>1106</v>
      </c>
      <c r="R22" s="15">
        <v>4.456</v>
      </c>
      <c r="S22" s="16">
        <f>ROUND(R22*$A$1,0)</f>
        <v>1157</v>
      </c>
      <c r="T22" s="15">
        <v>4.654</v>
      </c>
      <c r="U22" s="16">
        <f>ROUND(T22*$A$1,0)</f>
        <v>1208</v>
      </c>
      <c r="V22" s="15">
        <v>4.873</v>
      </c>
      <c r="W22" s="17">
        <f>ROUND(V22*$A$1,0)</f>
        <v>1265</v>
      </c>
    </row>
    <row r="23" spans="1:23" ht="15.75" customHeight="1" thickBot="1">
      <c r="A23" s="28" t="s">
        <v>17</v>
      </c>
      <c r="B23" s="15">
        <v>3.235</v>
      </c>
      <c r="C23" s="20">
        <f>ROUND(B23*$A$1,0)</f>
        <v>840</v>
      </c>
      <c r="D23" s="22">
        <v>0</v>
      </c>
      <c r="E23" s="21"/>
      <c r="F23" s="22">
        <v>0</v>
      </c>
      <c r="G23" s="23"/>
      <c r="H23" s="22">
        <v>0</v>
      </c>
      <c r="I23" s="24"/>
      <c r="J23" s="22">
        <v>0</v>
      </c>
      <c r="K23" s="24"/>
      <c r="L23" s="22">
        <v>0</v>
      </c>
      <c r="M23" s="24"/>
      <c r="N23" s="22">
        <v>0</v>
      </c>
      <c r="O23" s="23"/>
      <c r="P23" s="22">
        <v>0</v>
      </c>
      <c r="Q23" s="23"/>
      <c r="R23" s="22">
        <v>0</v>
      </c>
      <c r="S23" s="23"/>
      <c r="T23" s="22">
        <v>0</v>
      </c>
      <c r="U23" s="23"/>
      <c r="V23" s="22">
        <v>0</v>
      </c>
      <c r="W23" s="25"/>
    </row>
    <row r="24" spans="1:23" ht="15.75" customHeight="1" thickBot="1">
      <c r="A24" s="144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ht="15.75" customHeight="1">
      <c r="A25" s="29" t="s">
        <v>14</v>
      </c>
      <c r="B25" s="7">
        <v>0</v>
      </c>
      <c r="C25" s="8"/>
      <c r="D25" s="7">
        <v>0</v>
      </c>
      <c r="E25" s="8"/>
      <c r="F25" s="9">
        <v>3.714</v>
      </c>
      <c r="G25" s="10">
        <f>ROUND(F25*$A$1,0)</f>
        <v>964</v>
      </c>
      <c r="H25" s="9">
        <v>4.103</v>
      </c>
      <c r="I25" s="10">
        <f>ROUND(H25*$A$1,0)</f>
        <v>1065</v>
      </c>
      <c r="J25" s="9">
        <v>4.291</v>
      </c>
      <c r="K25" s="10">
        <f>ROUND(J25*$A$1,0)</f>
        <v>1114</v>
      </c>
      <c r="L25" s="9">
        <v>4.385</v>
      </c>
      <c r="M25" s="10">
        <f>ROUND(L25*$A$1,0)</f>
        <v>1138</v>
      </c>
      <c r="N25" s="9">
        <v>4.688</v>
      </c>
      <c r="O25" s="10">
        <f>ROUND(N25*$A$1,0)</f>
        <v>1217</v>
      </c>
      <c r="P25" s="9">
        <v>4.954</v>
      </c>
      <c r="Q25" s="10">
        <f>ROUND(P25*$A$1,0)</f>
        <v>1286</v>
      </c>
      <c r="R25" s="9">
        <v>5.236</v>
      </c>
      <c r="S25" s="10">
        <f>ROUND(R25*$A$1,0)</f>
        <v>1359</v>
      </c>
      <c r="T25" s="9">
        <v>5.485</v>
      </c>
      <c r="U25" s="10">
        <f>ROUND(T25*$A$1,0)</f>
        <v>1424</v>
      </c>
      <c r="V25" s="9">
        <v>5.705</v>
      </c>
      <c r="W25" s="11">
        <f>ROUND(V25*$A$1,0)</f>
        <v>1481</v>
      </c>
    </row>
    <row r="26" spans="1:23" ht="15.75" customHeight="1">
      <c r="A26" s="27" t="s">
        <v>15</v>
      </c>
      <c r="B26" s="13">
        <v>0</v>
      </c>
      <c r="C26" s="14"/>
      <c r="D26" s="15">
        <v>3.396</v>
      </c>
      <c r="E26" s="16">
        <f>ROUND(D26*$A$1,0)</f>
        <v>882</v>
      </c>
      <c r="F26" s="15">
        <v>3.505</v>
      </c>
      <c r="G26" s="16">
        <f>ROUND(F26*$A$1,0)</f>
        <v>910</v>
      </c>
      <c r="H26" s="15">
        <v>3.891</v>
      </c>
      <c r="I26" s="16">
        <f>ROUND(H26*$A$1,0)</f>
        <v>1010</v>
      </c>
      <c r="J26" s="15">
        <v>3.939</v>
      </c>
      <c r="K26" s="16">
        <f>ROUND(J26*$A$1,0)</f>
        <v>1023</v>
      </c>
      <c r="L26" s="15">
        <v>4.022</v>
      </c>
      <c r="M26" s="16">
        <f>ROUND(L26*$A$1,0)</f>
        <v>1044</v>
      </c>
      <c r="N26" s="15">
        <v>4.127</v>
      </c>
      <c r="O26" s="16">
        <f>ROUND(N26*$A$1,0)</f>
        <v>1071</v>
      </c>
      <c r="P26" s="15">
        <v>4.382</v>
      </c>
      <c r="Q26" s="16">
        <f>ROUND(P26*$A$1,0)</f>
        <v>1138</v>
      </c>
      <c r="R26" s="15">
        <v>4.565</v>
      </c>
      <c r="S26" s="16">
        <f>ROUND(R26*$A$1,0)</f>
        <v>1185</v>
      </c>
      <c r="T26" s="15">
        <v>4.783</v>
      </c>
      <c r="U26" s="16">
        <f>ROUND(T26*$A$1,0)</f>
        <v>1242</v>
      </c>
      <c r="V26" s="15">
        <v>5.055</v>
      </c>
      <c r="W26" s="17">
        <f>ROUND(V26*$A$1,0)</f>
        <v>1312</v>
      </c>
    </row>
    <row r="27" spans="1:23" ht="15.75" customHeight="1">
      <c r="A27" s="27" t="s">
        <v>16</v>
      </c>
      <c r="B27" s="13">
        <v>0</v>
      </c>
      <c r="C27" s="14"/>
      <c r="D27" s="15">
        <v>3.281</v>
      </c>
      <c r="E27" s="16">
        <f>ROUND(D27*$A$1,0)</f>
        <v>852</v>
      </c>
      <c r="F27" s="15">
        <v>3.307</v>
      </c>
      <c r="G27" s="16">
        <f>ROUND(F27*$A$1,0)</f>
        <v>858</v>
      </c>
      <c r="H27" s="15">
        <v>3.782</v>
      </c>
      <c r="I27" s="16">
        <f>ROUND(H27*$A$1,0)</f>
        <v>982</v>
      </c>
      <c r="J27" s="15">
        <v>3.829</v>
      </c>
      <c r="K27" s="16">
        <f>ROUND(J27*$A$1,0)</f>
        <v>994</v>
      </c>
      <c r="L27" s="15">
        <v>3.923</v>
      </c>
      <c r="M27" s="16">
        <f>ROUND(L27*$A$1,0)</f>
        <v>1018</v>
      </c>
      <c r="N27" s="15">
        <v>4.064</v>
      </c>
      <c r="O27" s="16">
        <f>ROUND(N27*$A$1,0)</f>
        <v>1055</v>
      </c>
      <c r="P27" s="15">
        <v>4.121</v>
      </c>
      <c r="Q27" s="16">
        <f>ROUND(P27*$A$1,0)</f>
        <v>1070</v>
      </c>
      <c r="R27" s="104">
        <v>4.287</v>
      </c>
      <c r="S27" s="16">
        <f>ROUND(R27*$A$1,0)</f>
        <v>1113</v>
      </c>
      <c r="T27" s="15">
        <v>4.528</v>
      </c>
      <c r="U27" s="16">
        <f>ROUND(T27*$A$1,0)</f>
        <v>1175</v>
      </c>
      <c r="V27" s="15">
        <v>4.743</v>
      </c>
      <c r="W27" s="17">
        <f>ROUND(V27*$A$1,0)</f>
        <v>1231</v>
      </c>
    </row>
    <row r="28" spans="1:23" ht="15.75" customHeight="1" thickBot="1">
      <c r="A28" s="28" t="s">
        <v>17</v>
      </c>
      <c r="B28" s="15">
        <v>3.229</v>
      </c>
      <c r="C28" s="20">
        <f>ROUND(B28*$A$1,0)</f>
        <v>838</v>
      </c>
      <c r="D28" s="22">
        <v>0</v>
      </c>
      <c r="E28" s="21"/>
      <c r="F28" s="22">
        <v>0</v>
      </c>
      <c r="G28" s="23"/>
      <c r="H28" s="22">
        <v>0</v>
      </c>
      <c r="I28" s="24"/>
      <c r="J28" s="22">
        <v>0</v>
      </c>
      <c r="K28" s="24"/>
      <c r="L28" s="22">
        <v>0</v>
      </c>
      <c r="M28" s="24"/>
      <c r="N28" s="22">
        <v>0</v>
      </c>
      <c r="O28" s="23"/>
      <c r="P28" s="22">
        <v>0</v>
      </c>
      <c r="Q28" s="23"/>
      <c r="R28" s="22">
        <v>0</v>
      </c>
      <c r="S28" s="23"/>
      <c r="T28" s="22">
        <v>0</v>
      </c>
      <c r="U28" s="23"/>
      <c r="V28" s="22">
        <v>0</v>
      </c>
      <c r="W28" s="25"/>
    </row>
    <row r="29" spans="1:23" ht="15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23" ht="15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3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</row>
    <row r="32" spans="1:23" ht="15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3" ht="15.75" customHeight="1" thickBot="1">
      <c r="A33" s="36" t="s">
        <v>23</v>
      </c>
      <c r="B33" s="15">
        <v>2.242</v>
      </c>
      <c r="C33" s="38">
        <f>ROUND(B33*$A$1,0)</f>
        <v>582</v>
      </c>
      <c r="D33" s="15">
        <v>2.321</v>
      </c>
      <c r="E33" s="38">
        <f>ROUND(D33*$A$1,0)</f>
        <v>603</v>
      </c>
      <c r="F33" s="15">
        <v>2.373</v>
      </c>
      <c r="G33" s="38">
        <f>ROUND(F33*$A$1,0)</f>
        <v>616</v>
      </c>
      <c r="H33" s="15">
        <v>2.817</v>
      </c>
      <c r="I33" s="38">
        <f>ROUND(H33*$A$1,0)</f>
        <v>731</v>
      </c>
      <c r="J33" s="15">
        <v>2.869</v>
      </c>
      <c r="K33" s="38">
        <f>ROUND(J33*$A$1,0)</f>
        <v>745</v>
      </c>
      <c r="L33" s="15">
        <v>2.921</v>
      </c>
      <c r="M33" s="38">
        <f>ROUND(L33*$A$1,0)</f>
        <v>758</v>
      </c>
      <c r="N33" s="15">
        <v>2.973</v>
      </c>
      <c r="O33" s="38">
        <f>ROUND(N33*$A$1,0)</f>
        <v>772</v>
      </c>
      <c r="P33" s="15">
        <v>3.023</v>
      </c>
      <c r="Q33" s="38">
        <f>ROUND(P33*$A$1,0)</f>
        <v>785</v>
      </c>
      <c r="R33" s="104">
        <v>3.078</v>
      </c>
      <c r="S33" s="38">
        <f>ROUND(R33*$A$1,0)</f>
        <v>799</v>
      </c>
      <c r="T33" s="15">
        <v>3.182</v>
      </c>
      <c r="U33" s="38">
        <f>ROUND(T33*$A$1,0)</f>
        <v>826</v>
      </c>
      <c r="V33" s="104">
        <v>3.35</v>
      </c>
      <c r="W33" s="39">
        <f>ROUND(V33*$A$1,0)</f>
        <v>870</v>
      </c>
    </row>
  </sheetData>
  <sheetProtection sheet="1" objects="1" scenarios="1" selectLockedCells="1" selectUnlockedCells="1"/>
  <mergeCells count="19">
    <mergeCell ref="A9:W9"/>
    <mergeCell ref="A14:W14"/>
    <mergeCell ref="A19:W19"/>
    <mergeCell ref="A2:A3"/>
    <mergeCell ref="B3:C3"/>
    <mergeCell ref="D3:E3"/>
    <mergeCell ref="F3:G3"/>
    <mergeCell ref="H3:I3"/>
    <mergeCell ref="J3:K3"/>
    <mergeCell ref="A24:W24"/>
    <mergeCell ref="A29:W29"/>
    <mergeCell ref="T3:U3"/>
    <mergeCell ref="B2:W2"/>
    <mergeCell ref="A4:W4"/>
    <mergeCell ref="V3:W3"/>
    <mergeCell ref="L3:M3"/>
    <mergeCell ref="N3:O3"/>
    <mergeCell ref="P3:Q3"/>
    <mergeCell ref="R3:S3"/>
  </mergeCells>
  <printOptions/>
  <pageMargins left="0.16" right="0.21" top="0.76" bottom="0.45" header="0.6" footer="0.3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Kotai</cp:lastModifiedBy>
  <cp:lastPrinted>2007-05-08T18:13:13Z</cp:lastPrinted>
  <dcterms:created xsi:type="dcterms:W3CDTF">2007-04-07T18:06:08Z</dcterms:created>
  <dcterms:modified xsi:type="dcterms:W3CDTF">2009-03-01T17:53:31Z</dcterms:modified>
  <cp:category/>
  <cp:version/>
  <cp:contentType/>
  <cp:contentStatus/>
</cp:coreProperties>
</file>